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sub_191" localSheetId="0">'Лист1'!$B$20</definedName>
    <definedName name="_xlnm.Print_Area" localSheetId="0">'Лист1'!$B$1:$M$215</definedName>
  </definedNames>
  <calcPr calcId="124519"/>
</workbook>
</file>

<file path=xl/sharedStrings.xml><?xml version="1.0" encoding="utf-8"?>
<sst xmlns="http://schemas.openxmlformats.org/spreadsheetml/2006/main" count="235" uniqueCount="101">
  <si>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</si>
  <si>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рублей</t>
  </si>
  <si>
    <t>Всего</t>
  </si>
  <si>
    <t>год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</si>
  <si>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</si>
  <si>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</si>
  <si>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</si>
  <si>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</si>
  <si>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Прочие нужды</t>
  </si>
  <si>
    <t>Подпрограмма 1 «Развитие системы дошкольного образования в Асбестовском городском округе»</t>
  </si>
  <si>
    <t>ВСЕГО ПО ПОДПРОГРАММЕ, В ТОМ ЧИСЛЕ</t>
  </si>
  <si>
    <t>3. Прочие нужды</t>
  </si>
  <si>
    <t>Всего по направлению «Прочие нужды», в том числе</t>
  </si>
  <si>
    <r>
      <t>Мероприятие 1.</t>
    </r>
    <r>
      <rPr>
        <sz val="12"/>
        <color theme="1"/>
        <rFont val="Times New Roman"/>
        <family val="1"/>
      </rPr>
      <t xml:space="preserve">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организациях, всего, из них:</t>
    </r>
  </si>
  <si>
    <t>4, 5, 7, 48, 64</t>
  </si>
  <si>
    <r>
      <t>Мероприятие 2.</t>
    </r>
    <r>
      <rPr>
        <sz val="12"/>
        <color theme="1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</si>
  <si>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t>4, 5, 7, 20</t>
  </si>
  <si>
    <t>Подпрограмма 2 «Развитие системы общего образования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</si>
  <si>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</rP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</si>
  <si>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t>Мероприятие 2.</t>
    </r>
    <r>
      <rPr>
        <sz val="12"/>
        <color theme="1"/>
        <rFont val="Times New Roman"/>
        <family val="1"/>
      </rPr>
      <t xml:space="preserve"> Организация предоставления дошкольного образования, создание условий для присмотра и ухода за детьми, содержания детей в </t>
    </r>
    <r>
      <rPr>
        <sz val="12"/>
        <color rgb="FF000000"/>
        <rFont val="Times New Roman"/>
        <family val="1"/>
      </rPr>
      <t>общеобразовательных организациях, всего, из них:</t>
    </r>
  </si>
  <si>
    <r>
      <t>Мероприятие 3.</t>
    </r>
    <r>
      <rPr>
        <sz val="12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Предоставление общеобразовательными учреждениями услуг логопеда, программ дополнительного образования с выдачей документа, всего, из них:</t>
    </r>
    <r>
      <rPr>
        <sz val="12"/>
        <color theme="1"/>
        <rFont val="Times New Roman"/>
        <family val="1"/>
      </rPr>
      <t xml:space="preserve"> </t>
    </r>
  </si>
  <si>
    <r>
      <t>Мероприятие 4.</t>
    </r>
    <r>
      <rPr>
        <sz val="12"/>
        <color rgb="FF000000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дошкольного, начального общего, основного  общего, среднего общего образования в муниципальных общеобразовательных организациях, обеспечение дополнительного   образования детей в муниципальных общеобразовательных организациях, всего, из них:</t>
    </r>
  </si>
  <si>
    <r>
      <t>Мероприятие 5.</t>
    </r>
    <r>
      <rPr>
        <sz val="12"/>
        <color rgb="FF00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Обеспечение государственных  гарантий прав граждан на получение общедоступного и бесплатного дошкольного  образования в </t>
    </r>
    <r>
      <rPr>
        <sz val="12"/>
        <color rgb="FF000000"/>
        <rFont val="Times New Roman"/>
        <family val="1"/>
      </rPr>
      <t>муниципальных общеобразовательных организациях, всего, из них:</t>
    </r>
  </si>
  <si>
    <t>4,5,7,20</t>
  </si>
  <si>
    <r>
      <t xml:space="preserve">Мероприятие 6. </t>
    </r>
    <r>
      <rPr>
        <sz val="12"/>
        <color rgb="FF000000"/>
        <rFont val="Times New Roman"/>
        <family val="1"/>
      </rPr>
      <t>Осуществление мероприятий по организации питания в муниципальных общеобразовательных организациях, всего, из них:</t>
    </r>
  </si>
  <si>
    <r>
      <t>Мероприятие 7.</t>
    </r>
    <r>
      <rPr>
        <sz val="12"/>
        <color rgb="FF000000"/>
        <rFont val="Times New Roman"/>
        <family val="1"/>
      </rPr>
      <t xml:space="preserve">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</si>
  <si>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t>-</t>
  </si>
  <si>
    <t>Подпрограмма 3 «Развитие системы дополнительного образования, отдыха и оздоровления детей в Асбестовском городском округе»</t>
  </si>
  <si>
    <r>
      <t>Мероприятие 1.</t>
    </r>
    <r>
      <rPr>
        <sz val="12"/>
        <color theme="1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</si>
  <si>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t>35,36,48,64</t>
  </si>
  <si>
    <r>
      <t>Мероприятие 2.</t>
    </r>
    <r>
      <rPr>
        <sz val="12"/>
        <color theme="1"/>
        <rFont val="Times New Roman"/>
        <family val="1"/>
      </rPr>
      <t xml:space="preserve"> Обеспечение деятельности муниципальных учреждений, осуществляющих полномочия по организации отдыха и оздоровления детей и   подростков всего, из них: </t>
    </r>
  </si>
  <si>
    <r>
      <t xml:space="preserve">Мероприятие 3. </t>
    </r>
    <r>
      <rPr>
        <sz val="12"/>
        <color theme="1"/>
        <rFont val="Times New Roman"/>
        <family val="1"/>
      </rPr>
      <t>Организация отдыха и оздоровления детей и подростков всего, из них:</t>
    </r>
  </si>
  <si>
    <r>
      <t>Мероприятие 4.</t>
    </r>
    <r>
      <rPr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Организация</t>
    </r>
    <r>
      <rPr>
        <sz val="14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реализации плана  природоохранных мероприятий, всего, из них: </t>
    </r>
  </si>
  <si>
    <t>Подпрограмма 4 «Патриотическое воспитание граждан в Асбестовском городском округе»</t>
  </si>
  <si>
    <r>
      <t>Мероприятие 1.</t>
    </r>
    <r>
      <rPr>
        <sz val="12"/>
        <color rgb="FF000000"/>
        <rFont val="Times New Roman"/>
        <family val="1"/>
      </rPr>
      <t xml:space="preserve"> Организация участия в областных, общероссийских, международных  мероприятиях и организация муниципальных мероприятий, всего, из них:</t>
    </r>
  </si>
  <si>
    <r>
      <t>Мероприятие 2.</t>
    </r>
    <r>
      <rPr>
        <sz val="12"/>
        <color rgb="FF000000"/>
        <rFont val="Times New Roman"/>
        <family val="1"/>
      </rPr>
      <t xml:space="preserve"> Создание условий для организации патриотического воспитания граждан, всего, из них:</t>
    </r>
  </si>
  <si>
    <t>Всего по направлению «Прочие нужды», в том числе:</t>
  </si>
  <si>
    <r>
      <t>Мероприятие 1.</t>
    </r>
    <r>
      <rPr>
        <sz val="12"/>
        <color theme="1"/>
        <rFont val="Times New Roman"/>
        <family val="1"/>
      </rPr>
      <t xml:space="preserve"> Организация мероприятий по укреплению и развитию материально-технической базы муниципальных образовательных организаций АГО, всего, из них: </t>
    </r>
  </si>
  <si>
    <t>52,57, 64,76-1</t>
  </si>
  <si>
    <t>76-1</t>
  </si>
  <si>
    <t>52,57,64</t>
  </si>
  <si>
    <r>
      <t>Мероприятие 2.</t>
    </r>
    <r>
      <rPr>
        <sz val="12"/>
        <color theme="1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  </r>
  </si>
  <si>
    <t>местный бюджет, из них:</t>
  </si>
  <si>
    <t>местный бюджет на софинансирование областной субсидии</t>
  </si>
  <si>
    <r>
      <t>Мероприятие 3.</t>
    </r>
    <r>
      <rPr>
        <sz val="12"/>
        <color theme="1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</si>
  <si>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t>Мероприятие 4.</t>
    </r>
    <r>
      <rPr>
        <sz val="12"/>
        <color theme="1"/>
        <rFont val="Times New Roman"/>
        <family val="1"/>
      </rPr>
      <t xml:space="preserve">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  </r>
  </si>
  <si>
    <r>
      <t>Мероприятие 5.</t>
    </r>
    <r>
      <rPr>
        <sz val="12"/>
        <color theme="1"/>
        <rFont val="Times New Roman"/>
        <family val="1"/>
      </rPr>
      <t xml:space="preserve"> Организация мероприятий антитеррористической защищенности образовательных учреждений, всего, из них:</t>
    </r>
  </si>
  <si>
    <t>58-1</t>
  </si>
  <si>
    <t>Подпрограмма 6 «Обеспечение реализации муниципальной программы Асбестовского городского округа «Развитие системы образования в Асбестовском городском округе до 2020 года»</t>
  </si>
  <si>
    <r>
      <t>Мероприятие 2.</t>
    </r>
    <r>
      <rPr>
        <sz val="12"/>
        <color theme="1"/>
        <rFont val="Times New Roman"/>
        <family val="1"/>
      </rPr>
      <t xml:space="preserve"> Организация и проведение общеобластных и муниципальных мероприятий в сфере образования, всего, из них:</t>
    </r>
  </si>
  <si>
    <r>
      <t>Мероприятие 3.</t>
    </r>
    <r>
      <rPr>
        <sz val="12"/>
        <color rgb="FF000000"/>
        <rFont val="Times New Roman"/>
        <family val="1"/>
      </rPr>
      <t xml:space="preserve"> Создание условий для оздоровления педагогических работников Свердловской области, всего, из них: </t>
    </r>
  </si>
  <si>
    <r>
      <t>Мероприятие 4.</t>
    </r>
    <r>
      <rPr>
        <sz val="12"/>
        <color theme="1"/>
        <rFont val="Times New Roman"/>
        <family val="1"/>
      </rPr>
      <t xml:space="preserve"> Обеспечение деятельности муниципальных органов (Управление образованием АГО), всего, из них:</t>
    </r>
  </si>
  <si>
    <t>64,68,70,72,74,75,78,79,80,82</t>
  </si>
  <si>
    <t>Номер строки  целевых показателей, на достижение которых направлены мероприятия</t>
  </si>
  <si>
    <t>4,5,7,12, 13, 14, 15,48,64</t>
  </si>
  <si>
    <t>План мероприятий муниципальной программы "Развитие системы образования в Асбестовском городском округе до 2020 года"</t>
  </si>
  <si>
    <t>№ строки</t>
  </si>
  <si>
    <t>местный бюджет на условиях софинансирования</t>
  </si>
  <si>
    <t>Подпрограмма 7. "Реализация комплексной программы "Уральская инженерная школа"</t>
  </si>
  <si>
    <r>
      <t xml:space="preserve">Мероприятие 1. </t>
    </r>
    <r>
      <rPr>
        <sz val="12"/>
        <color theme="1"/>
        <rFont val="Times New Roman"/>
        <family val="1"/>
      </rPr>
      <t xml:space="preserve">Создание материально-технических условий для обеспечения деятельности муниципальных образовательных организаций и органа местного самоуправления в сфере образования (АМБУ ЦОУ), всего, из них: </t>
    </r>
  </si>
  <si>
    <r>
      <t xml:space="preserve">Мероприятие 8. </t>
    </r>
    <r>
      <rPr>
        <sz val="12"/>
        <color theme="1"/>
        <rFont val="Times New Roman"/>
        <family val="1"/>
      </rPr>
      <t>Обеспечение мероприятий по оборудованию спортивных площадок в муниципальных общеобразовательных организациях, всего, из них:</t>
    </r>
  </si>
  <si>
    <r>
      <t xml:space="preserve">Мероприятие 7.  </t>
    </r>
    <r>
      <rPr>
        <sz val="12"/>
        <color theme="1"/>
        <rFont val="Times New Roman"/>
        <family val="1"/>
      </rPr>
      <t>Проведение мероприятий по распространению современных моделей успешной социализации детей в образовательных организациях, всего, их них:</t>
    </r>
  </si>
  <si>
    <r>
      <t xml:space="preserve">Мероприятие 9.  </t>
    </r>
    <r>
      <rPr>
        <sz val="12"/>
        <color theme="1"/>
        <rFont val="Times New Roman"/>
        <family val="1"/>
      </rPr>
      <t>Создание в образовательных организациях условий для получения детьми-инвалидами качественного образования, всего, ихз них:</t>
    </r>
  </si>
  <si>
    <r>
      <t xml:space="preserve">Мероприятие 1. </t>
    </r>
    <r>
      <rPr>
        <sz val="12"/>
        <color theme="1"/>
        <rFont val="Times New Roman"/>
        <family val="1"/>
      </rPr>
      <t>Обеспечение условий реализации муниципальными образовательными организациями Асбестовского городского округа образовательных программ естественно-научного цикла и профориентационной работы, всего, из них:</t>
    </r>
  </si>
  <si>
    <t>местный бюджет, в том числе:</t>
  </si>
  <si>
    <r>
      <t xml:space="preserve">Мероприятие 6. </t>
    </r>
    <r>
      <rPr>
        <sz val="12"/>
        <color theme="1"/>
        <rFont val="Times New Roman"/>
        <family val="1"/>
      </rPr>
      <t>Проведение мероприятий по формированию в Асбестовском городском округе сети общеобразовательных организаций, в которых созданы условия для инклюзивного образования детей-инвалидов, в том числе, всего, из них:</t>
    </r>
  </si>
  <si>
    <r>
      <t xml:space="preserve">Мероприятие 10.  </t>
    </r>
    <r>
      <rPr>
        <sz val="12"/>
        <color theme="1"/>
        <rFont val="Times New Roman"/>
        <family val="1"/>
      </rPr>
      <t>Разработка проектно-сметной документации и начало реконструкции здания МБОУ "Основная общеобразовательная школа № 12 АГО, расположенного по адресу: г.Асбест, ул.Физкультурников, 38, всего, ихз них:</t>
    </r>
  </si>
  <si>
    <r>
      <t>Мероприятие 8.</t>
    </r>
    <r>
      <rPr>
        <sz val="12"/>
        <color rgb="FF000000"/>
        <rFont val="Times New Roman"/>
        <family val="1"/>
      </rPr>
      <t xml:space="preserve"> Обеспечение дополнительного образования детей в муниципальных общеобразовательных организациях, всего, из них: </t>
    </r>
  </si>
  <si>
    <t>Подпрограмма 5 «Укрепление и развитие материально-технической базы, обеспечение безопасных условий функционирования образовательных организаций, подведомственных Управлению образованием Асбестовского городского округа»</t>
  </si>
  <si>
    <r>
      <rPr>
        <b/>
        <sz val="12"/>
        <color theme="1"/>
        <rFont val="Times New Roman"/>
        <family val="1"/>
      </rPr>
      <t xml:space="preserve">Мероприятие 11. </t>
    </r>
    <r>
      <rPr>
        <sz val="12"/>
        <color theme="1"/>
        <rFont val="Times New Roman"/>
        <family val="1"/>
      </rPr>
      <t>Выполнение обрезки деревьев на территориях образовательных организаций, всего, из них:</t>
    </r>
  </si>
  <si>
    <t>11, 12, 13, 14,  15, 16, 17,  20, 23, 29, 31, 58</t>
  </si>
  <si>
    <t>11, 12, 13, 14,  15, 16, 17,  20 23, 29, 31, 35, 58</t>
  </si>
  <si>
    <t>39, 64</t>
  </si>
  <si>
    <t>52,57,60</t>
  </si>
  <si>
    <t>58-3</t>
  </si>
  <si>
    <t>31-2</t>
  </si>
  <si>
    <t>52-2</t>
  </si>
  <si>
    <r>
      <t>55</t>
    </r>
    <r>
      <rPr>
        <sz val="12"/>
        <color rgb="FF000000"/>
        <rFont val="Times New Roman"/>
        <family val="1"/>
      </rPr>
      <t xml:space="preserve">, </t>
    </r>
    <r>
      <rPr>
        <sz val="10"/>
        <color rgb="FF000000"/>
        <rFont val="Times New Roman"/>
        <family val="1"/>
      </rPr>
      <t>64, 66, 72, 78, 79</t>
    </r>
  </si>
  <si>
    <t xml:space="preserve">76, 80, 86 </t>
  </si>
  <si>
    <t>86,89,89-1, 89-2, 89-3, 90, 91, 92</t>
  </si>
  <si>
    <t>50.1</t>
  </si>
  <si>
    <t>50.2</t>
  </si>
  <si>
    <t>134.1</t>
  </si>
  <si>
    <t>136.1</t>
  </si>
  <si>
    <t>136.2</t>
  </si>
  <si>
    <t>136.3</t>
  </si>
  <si>
    <t>136.4</t>
  </si>
  <si>
    <t>136.5</t>
  </si>
  <si>
    <t>136.7</t>
  </si>
  <si>
    <t>136.8</t>
  </si>
  <si>
    <t>136.9</t>
  </si>
  <si>
    <t>136.10</t>
  </si>
  <si>
    <t>136.11</t>
  </si>
  <si>
    <t>136.12</t>
  </si>
  <si>
    <t xml:space="preserve">местный бюджет </t>
  </si>
  <si>
    <t>136.13</t>
  </si>
  <si>
    <t>52-3</t>
  </si>
  <si>
    <r>
      <rPr>
        <b/>
        <sz val="12"/>
        <color theme="1"/>
        <rFont val="Times New Roman"/>
        <family val="1"/>
      </rPr>
      <t xml:space="preserve">Мероприятие 12. </t>
    </r>
    <r>
      <rPr>
        <sz val="12"/>
        <color theme="1"/>
        <rFont val="Times New Roman"/>
        <family val="1"/>
      </rPr>
      <t>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годы, всего, из них:</t>
    </r>
  </si>
  <si>
    <t>58-2; 58-4</t>
  </si>
  <si>
    <t>52-1, 52-4</t>
  </si>
  <si>
    <t>Приложение № 2 постановлению администрации Асбестовского городского округа от 04.12.2013 № 766-ПА (в ред. от 23.12.2013 № 831-ПА; от 12.03.2014 № 149-ПА; от 25.04.2014 № 251-ПА; от 17.07.2014 № 506-ПА;  
от 13.11.2014 № 748-ПА; от 24.12.2014 № 859-ПА; 
от 02.03.2015 № 109-ПА; от 24.06.2015 № 341-ПА; 
от 06.08.2015 № 393-ПА; от 01.09.2015 № 426-ПА; 
от 16.10.2015  № 496-ПА; от 29.12.2015 № 680-ПА; 
от 05.02.2016 № 69-ПА; от 12.04.2016 № 166-ПА; 
от 12.05.2016 № 236-ПА, от 09.08.2016 № 445-ПА;
от 18.10.2016 № 545-ПА; от 02.12.2016 № 603-ПА;
от 03.02.2017 № 58-ПА; от 06.03.2017 № 123-ПА; 
от 26.04.2017 № 267-ПА, от 13.06.2017 № 344-ПА)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</si>
</sst>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.5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/>
    <xf numFmtId="0" fontId="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49" fontId="0" fillId="0" borderId="0" xfId="0" applyNumberFormat="1"/>
    <xf numFmtId="43" fontId="10" fillId="0" borderId="1" xfId="0" applyNumberFormat="1" applyFont="1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43" fontId="0" fillId="0" borderId="0" xfId="0" applyNumberFormat="1"/>
    <xf numFmtId="43" fontId="10" fillId="0" borderId="5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 applyAlignment="1">
      <alignment horizontal="justify" vertical="center" wrapText="1"/>
    </xf>
    <xf numFmtId="43" fontId="7" fillId="0" borderId="1" xfId="0" applyNumberFormat="1" applyFont="1" applyBorder="1" applyAlignment="1">
      <alignment vertical="center" wrapText="1"/>
    </xf>
    <xf numFmtId="43" fontId="7" fillId="0" borderId="4" xfId="0" applyNumberFormat="1" applyFont="1" applyBorder="1" applyAlignment="1">
      <alignment vertical="center" wrapText="1"/>
    </xf>
    <xf numFmtId="43" fontId="7" fillId="0" borderId="5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3" fontId="10" fillId="0" borderId="5" xfId="0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 wrapText="1"/>
    </xf>
    <xf numFmtId="165" fontId="3" fillId="3" borderId="5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12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NumberFormat="1" applyBorder="1"/>
    <xf numFmtId="0" fontId="8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19" fillId="0" borderId="1" xfId="0" applyFont="1" applyBorder="1"/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10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/>
    <xf numFmtId="0" fontId="8" fillId="0" borderId="4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166" fontId="9" fillId="3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2" fillId="3" borderId="5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10" fillId="3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0" fillId="3" borderId="4" xfId="0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5" fontId="0" fillId="4" borderId="0" xfId="0" applyNumberFormat="1" applyFill="1"/>
    <xf numFmtId="0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0" fillId="4" borderId="1" xfId="0" applyNumberFormat="1" applyFill="1" applyBorder="1"/>
    <xf numFmtId="0" fontId="8" fillId="4" borderId="4" xfId="0" applyNumberFormat="1" applyFont="1" applyFill="1" applyBorder="1" applyAlignment="1">
      <alignment horizontal="center" vertical="center" wrapText="1"/>
    </xf>
    <xf numFmtId="166" fontId="9" fillId="4" borderId="7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/>
    </xf>
    <xf numFmtId="165" fontId="10" fillId="4" borderId="4" xfId="0" applyNumberFormat="1" applyFont="1" applyFill="1" applyBorder="1" applyAlignment="1">
      <alignment horizontal="center" vertical="center"/>
    </xf>
    <xf numFmtId="166" fontId="10" fillId="4" borderId="4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5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3" fontId="10" fillId="0" borderId="1" xfId="0" applyNumberFormat="1" applyFont="1" applyFill="1" applyBorder="1" applyAlignment="1">
      <alignment vertical="center"/>
    </xf>
    <xf numFmtId="41" fontId="10" fillId="0" borderId="1" xfId="0" applyNumberFormat="1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165" fontId="0" fillId="3" borderId="0" xfId="0" applyNumberFormat="1" applyFill="1"/>
    <xf numFmtId="166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3" fontId="1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166" fontId="10" fillId="3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3" fontId="13" fillId="0" borderId="13" xfId="0" applyNumberFormat="1" applyFont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0" borderId="3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165" fontId="13" fillId="3" borderId="7" xfId="0" applyNumberFormat="1" applyFont="1" applyFill="1" applyBorder="1" applyAlignment="1">
      <alignment horizontal="center" vertical="center" wrapText="1"/>
    </xf>
    <xf numFmtId="165" fontId="13" fillId="3" borderId="8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3" fontId="17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6"/>
  <sheetViews>
    <sheetView showGridLines="0" tabSelected="1" view="pageBreakPreview" zoomScale="85" zoomScaleSheetLayoutView="85" workbookViewId="0" topLeftCell="B53">
      <selection activeCell="J1" sqref="J1:L9"/>
    </sheetView>
  </sheetViews>
  <sheetFormatPr defaultColWidth="9.140625" defaultRowHeight="15"/>
  <cols>
    <col min="1" max="1" width="27.28125" style="0" hidden="1" customWidth="1"/>
    <col min="2" max="2" width="7.28125" style="0" customWidth="1"/>
    <col min="3" max="3" width="25.421875" style="0" customWidth="1"/>
    <col min="4" max="4" width="14.7109375" style="92" customWidth="1"/>
    <col min="5" max="5" width="14.57421875" style="92" customWidth="1"/>
    <col min="6" max="6" width="13.28125" style="92" customWidth="1"/>
    <col min="7" max="7" width="14.140625" style="113" customWidth="1"/>
    <col min="8" max="8" width="14.00390625" style="192" customWidth="1"/>
    <col min="9" max="9" width="14.140625" style="113" customWidth="1"/>
    <col min="10" max="10" width="14.28125" style="113" customWidth="1"/>
    <col min="11" max="11" width="13.8515625" style="92" customWidth="1"/>
    <col min="12" max="12" width="16.28125" style="0" customWidth="1"/>
    <col min="13" max="14" width="14.28125" style="0" hidden="1" customWidth="1"/>
    <col min="15" max="15" width="1.421875" style="0" hidden="1" customWidth="1"/>
    <col min="16" max="16" width="2.8515625" style="0" hidden="1" customWidth="1"/>
    <col min="17" max="17" width="2.7109375" style="0" hidden="1" customWidth="1"/>
    <col min="18" max="18" width="4.7109375" style="0" customWidth="1"/>
    <col min="19" max="20" width="9.140625" style="0" hidden="1" customWidth="1"/>
    <col min="21" max="22" width="13.7109375" style="0" bestFit="1" customWidth="1"/>
    <col min="23" max="23" width="12.140625" style="0" bestFit="1" customWidth="1"/>
  </cols>
  <sheetData>
    <row r="1" spans="10:12" ht="15" customHeight="1" hidden="1">
      <c r="J1" s="245" t="s">
        <v>100</v>
      </c>
      <c r="K1" s="245"/>
      <c r="L1" s="245"/>
    </row>
    <row r="2" spans="10:12" ht="15" customHeight="1" hidden="1">
      <c r="J2" s="245"/>
      <c r="K2" s="245"/>
      <c r="L2" s="245"/>
    </row>
    <row r="3" spans="10:12" ht="15" customHeight="1" hidden="1">
      <c r="J3" s="245"/>
      <c r="K3" s="245"/>
      <c r="L3" s="245"/>
    </row>
    <row r="4" spans="8:12" ht="30.75" customHeight="1">
      <c r="H4" s="237"/>
      <c r="J4" s="245"/>
      <c r="K4" s="245"/>
      <c r="L4" s="245"/>
    </row>
    <row r="5" spans="8:12" ht="15">
      <c r="H5" s="237"/>
      <c r="J5" s="245"/>
      <c r="K5" s="245"/>
      <c r="L5" s="245"/>
    </row>
    <row r="6" spans="8:14" ht="12.75" customHeight="1" hidden="1">
      <c r="H6" s="237"/>
      <c r="J6" s="245"/>
      <c r="K6" s="245"/>
      <c r="L6" s="245"/>
      <c r="M6" s="265"/>
      <c r="N6" s="265"/>
    </row>
    <row r="7" spans="8:14" ht="15" customHeight="1" hidden="1">
      <c r="H7" s="237"/>
      <c r="J7" s="245"/>
      <c r="K7" s="245"/>
      <c r="L7" s="245"/>
      <c r="M7" s="265"/>
      <c r="N7" s="265"/>
    </row>
    <row r="8" spans="2:22" ht="125.25" customHeight="1">
      <c r="B8" s="1"/>
      <c r="H8" s="237"/>
      <c r="J8" s="245"/>
      <c r="K8" s="245"/>
      <c r="L8" s="245"/>
      <c r="M8" s="265"/>
      <c r="N8" s="265"/>
      <c r="Q8" s="263"/>
      <c r="R8" s="263"/>
      <c r="S8" s="263"/>
      <c r="T8" s="263"/>
      <c r="U8" s="263"/>
      <c r="V8" s="263"/>
    </row>
    <row r="9" spans="2:22" ht="19.5" customHeight="1" hidden="1">
      <c r="B9" s="1"/>
      <c r="J9" s="245"/>
      <c r="K9" s="245"/>
      <c r="L9" s="245"/>
      <c r="M9" s="265"/>
      <c r="N9" s="265"/>
      <c r="Q9" s="264"/>
      <c r="R9" s="264"/>
      <c r="S9" s="264"/>
      <c r="T9" s="264"/>
      <c r="U9" s="264"/>
      <c r="V9" s="264"/>
    </row>
    <row r="10" spans="1:16" ht="20.25" customHeight="1">
      <c r="A10" s="247" t="s">
        <v>55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</row>
    <row r="11" spans="1:16" ht="1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</row>
    <row r="12" spans="1:16" ht="15" hidden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</row>
    <row r="13" spans="2:12" ht="94.5" customHeight="1">
      <c r="B13" s="248" t="s">
        <v>56</v>
      </c>
      <c r="C13" s="246" t="s">
        <v>0</v>
      </c>
      <c r="D13" s="284" t="s">
        <v>1</v>
      </c>
      <c r="E13" s="284"/>
      <c r="F13" s="284"/>
      <c r="G13" s="284"/>
      <c r="H13" s="284"/>
      <c r="I13" s="284"/>
      <c r="J13" s="284"/>
      <c r="K13" s="284"/>
      <c r="L13" s="246" t="s">
        <v>53</v>
      </c>
    </row>
    <row r="14" spans="2:12" ht="15">
      <c r="B14" s="248"/>
      <c r="C14" s="246"/>
      <c r="D14" s="284"/>
      <c r="E14" s="284"/>
      <c r="F14" s="284"/>
      <c r="G14" s="284"/>
      <c r="H14" s="284"/>
      <c r="I14" s="284"/>
      <c r="J14" s="284"/>
      <c r="K14" s="284"/>
      <c r="L14" s="246"/>
    </row>
    <row r="15" spans="2:12" ht="15">
      <c r="B15" s="248"/>
      <c r="C15" s="246"/>
      <c r="D15" s="285" t="s">
        <v>2</v>
      </c>
      <c r="E15" s="102">
        <v>2014</v>
      </c>
      <c r="F15" s="102">
        <v>2015</v>
      </c>
      <c r="G15" s="114">
        <v>2016</v>
      </c>
      <c r="H15" s="193">
        <v>2017</v>
      </c>
      <c r="I15" s="114">
        <v>2018</v>
      </c>
      <c r="J15" s="114">
        <v>2019</v>
      </c>
      <c r="K15" s="102">
        <v>2020</v>
      </c>
      <c r="L15" s="246"/>
    </row>
    <row r="16" spans="2:12" ht="15">
      <c r="B16" s="248"/>
      <c r="C16" s="246"/>
      <c r="D16" s="285"/>
      <c r="E16" s="102" t="s">
        <v>3</v>
      </c>
      <c r="F16" s="102" t="s">
        <v>3</v>
      </c>
      <c r="G16" s="114" t="s">
        <v>3</v>
      </c>
      <c r="H16" s="193" t="s">
        <v>3</v>
      </c>
      <c r="I16" s="114" t="s">
        <v>3</v>
      </c>
      <c r="J16" s="114" t="s">
        <v>3</v>
      </c>
      <c r="K16" s="102" t="s">
        <v>3</v>
      </c>
      <c r="L16" s="246"/>
    </row>
    <row r="17" spans="2:12" ht="15" hidden="1">
      <c r="B17" s="7"/>
      <c r="C17" s="7"/>
      <c r="D17" s="103"/>
      <c r="E17" s="103"/>
      <c r="F17" s="103"/>
      <c r="G17" s="115"/>
      <c r="H17" s="194"/>
      <c r="I17" s="115"/>
      <c r="J17" s="115"/>
      <c r="K17" s="103"/>
      <c r="L17" s="7"/>
    </row>
    <row r="18" spans="2:12" ht="15" hidden="1">
      <c r="B18" s="8"/>
      <c r="C18" s="9"/>
      <c r="D18" s="104"/>
      <c r="E18" s="104"/>
      <c r="F18" s="104"/>
      <c r="G18" s="116"/>
      <c r="H18" s="195"/>
      <c r="I18" s="116"/>
      <c r="J18" s="116"/>
      <c r="K18" s="104"/>
      <c r="L18" s="9"/>
    </row>
    <row r="19" spans="2:12" ht="15" hidden="1">
      <c r="B19" s="8"/>
      <c r="C19" s="9"/>
      <c r="D19" s="104"/>
      <c r="E19" s="104"/>
      <c r="F19" s="104"/>
      <c r="G19" s="116"/>
      <c r="H19" s="195"/>
      <c r="I19" s="116"/>
      <c r="J19" s="116"/>
      <c r="K19" s="104"/>
      <c r="L19" s="9"/>
    </row>
    <row r="20" spans="2:21" ht="15.75" thickBot="1">
      <c r="B20" s="21">
        <v>1</v>
      </c>
      <c r="C20" s="21">
        <v>2</v>
      </c>
      <c r="D20" s="105">
        <v>3</v>
      </c>
      <c r="E20" s="105">
        <v>4</v>
      </c>
      <c r="F20" s="105">
        <v>5</v>
      </c>
      <c r="G20" s="117">
        <v>6</v>
      </c>
      <c r="H20" s="196">
        <v>7</v>
      </c>
      <c r="I20" s="117">
        <v>8</v>
      </c>
      <c r="J20" s="117">
        <v>9</v>
      </c>
      <c r="K20" s="105">
        <v>10</v>
      </c>
      <c r="L20" s="21">
        <v>11</v>
      </c>
      <c r="U20" s="35"/>
    </row>
    <row r="21" spans="2:21" ht="60.75" thickBot="1">
      <c r="B21" s="54">
        <v>1</v>
      </c>
      <c r="C21" s="55" t="s">
        <v>4</v>
      </c>
      <c r="D21" s="137">
        <f>D25</f>
        <v>6641567.782</v>
      </c>
      <c r="E21" s="137">
        <v>860770.9</v>
      </c>
      <c r="F21" s="137">
        <v>926529.3</v>
      </c>
      <c r="G21" s="138">
        <f>SUM(G22:G24)</f>
        <v>928136.318</v>
      </c>
      <c r="H21" s="197">
        <f>H23+H24</f>
        <v>965933.9640000002</v>
      </c>
      <c r="I21" s="138">
        <f aca="true" t="shared" si="0" ref="I21:J21">I23+I24</f>
        <v>956212.6000000001</v>
      </c>
      <c r="J21" s="138">
        <f t="shared" si="0"/>
        <v>968743.0000000001</v>
      </c>
      <c r="K21" s="137">
        <v>1035241.7</v>
      </c>
      <c r="L21" s="56"/>
      <c r="U21" s="36"/>
    </row>
    <row r="22" spans="2:12" ht="15.75">
      <c r="B22" s="57">
        <f>SUM(B21,1)</f>
        <v>2</v>
      </c>
      <c r="C22" s="58" t="s">
        <v>5</v>
      </c>
      <c r="D22" s="139">
        <f>D26</f>
        <v>1683.5</v>
      </c>
      <c r="E22" s="139">
        <v>0</v>
      </c>
      <c r="F22" s="139">
        <v>698</v>
      </c>
      <c r="G22" s="140">
        <v>985.5</v>
      </c>
      <c r="H22" s="198">
        <v>0</v>
      </c>
      <c r="I22" s="140">
        <v>0</v>
      </c>
      <c r="J22" s="140">
        <v>0</v>
      </c>
      <c r="K22" s="141">
        <v>0</v>
      </c>
      <c r="L22" s="59"/>
    </row>
    <row r="23" spans="2:21" ht="15.75">
      <c r="B23" s="57">
        <f aca="true" t="shared" si="1" ref="B23:B64">SUM(B22,1)</f>
        <v>3</v>
      </c>
      <c r="C23" s="60" t="s">
        <v>6</v>
      </c>
      <c r="D23" s="142">
        <f>E23+F23+G23+H23+I23+J23+K23</f>
        <v>3853199.8819999993</v>
      </c>
      <c r="E23" s="142">
        <v>446549.4</v>
      </c>
      <c r="F23" s="142">
        <v>478393.4</v>
      </c>
      <c r="G23" s="143">
        <f>G31+G47+G80+G100+G130+G203</f>
        <v>591349.318</v>
      </c>
      <c r="H23" s="199">
        <f>H27</f>
        <v>607785.8640000001</v>
      </c>
      <c r="I23" s="143">
        <f aca="true" t="shared" si="2" ref="I23:K23">I27</f>
        <v>588694.8</v>
      </c>
      <c r="J23" s="143">
        <f t="shared" si="2"/>
        <v>588694.8</v>
      </c>
      <c r="K23" s="143">
        <f t="shared" si="2"/>
        <v>551732.3</v>
      </c>
      <c r="L23" s="61"/>
      <c r="U23" s="34"/>
    </row>
    <row r="24" spans="2:21" ht="16.5" thickBot="1">
      <c r="B24" s="57">
        <f t="shared" si="1"/>
        <v>4</v>
      </c>
      <c r="C24" s="10" t="s">
        <v>7</v>
      </c>
      <c r="D24" s="142">
        <f>D28</f>
        <v>2786684.4</v>
      </c>
      <c r="E24" s="144">
        <v>414221.5</v>
      </c>
      <c r="F24" s="144">
        <f>452461.2-5023.3</f>
        <v>447437.9</v>
      </c>
      <c r="G24" s="143">
        <f>G28</f>
        <v>335801.5</v>
      </c>
      <c r="H24" s="199">
        <f>H28</f>
        <v>358148.1000000001</v>
      </c>
      <c r="I24" s="143">
        <f aca="true" t="shared" si="3" ref="I24:J24">I28</f>
        <v>367517.8</v>
      </c>
      <c r="J24" s="143">
        <f t="shared" si="3"/>
        <v>380048.20000000007</v>
      </c>
      <c r="K24" s="143">
        <v>483509.4</v>
      </c>
      <c r="L24" s="12"/>
      <c r="U24" s="35"/>
    </row>
    <row r="25" spans="2:12" ht="16.5" thickBot="1">
      <c r="B25" s="57">
        <f t="shared" si="1"/>
        <v>5</v>
      </c>
      <c r="C25" s="13" t="s">
        <v>8</v>
      </c>
      <c r="D25" s="137">
        <f>D26+D27+D28</f>
        <v>6641567.782</v>
      </c>
      <c r="E25" s="137">
        <v>860770.9</v>
      </c>
      <c r="F25" s="137">
        <v>926529.3</v>
      </c>
      <c r="G25" s="138">
        <f>G26+G27+G28</f>
        <v>928136.318</v>
      </c>
      <c r="H25" s="197">
        <f>H27+H28</f>
        <v>965933.9640000002</v>
      </c>
      <c r="I25" s="138">
        <f aca="true" t="shared" si="4" ref="I25:J25">I27+I28</f>
        <v>956212.6000000001</v>
      </c>
      <c r="J25" s="138">
        <f t="shared" si="4"/>
        <v>968743.0000000001</v>
      </c>
      <c r="K25" s="138">
        <v>1035241.7</v>
      </c>
      <c r="L25" s="12"/>
    </row>
    <row r="26" spans="2:12" ht="15.75">
      <c r="B26" s="57">
        <f t="shared" si="1"/>
        <v>6</v>
      </c>
      <c r="C26" s="10" t="s">
        <v>5</v>
      </c>
      <c r="D26" s="139">
        <f>D154+D168</f>
        <v>1683.5</v>
      </c>
      <c r="E26" s="139">
        <v>0</v>
      </c>
      <c r="F26" s="139">
        <v>698</v>
      </c>
      <c r="G26" s="140">
        <v>985.5</v>
      </c>
      <c r="H26" s="198">
        <v>0</v>
      </c>
      <c r="I26" s="140">
        <v>0</v>
      </c>
      <c r="J26" s="140">
        <v>0</v>
      </c>
      <c r="K26" s="140">
        <v>0</v>
      </c>
      <c r="L26" s="12"/>
    </row>
    <row r="27" spans="2:22" ht="15.75">
      <c r="B27" s="57">
        <f t="shared" si="1"/>
        <v>7</v>
      </c>
      <c r="C27" s="10" t="s">
        <v>6</v>
      </c>
      <c r="D27" s="142">
        <f>E27+F27+G27+H27+I27+J27+K27</f>
        <v>3853199.8819999993</v>
      </c>
      <c r="E27" s="142">
        <v>446549.4</v>
      </c>
      <c r="F27" s="142">
        <v>478393.4</v>
      </c>
      <c r="G27" s="143">
        <f>G23</f>
        <v>591349.318</v>
      </c>
      <c r="H27" s="199">
        <f>H31+H47+H80+H100+H121+H206</f>
        <v>607785.8640000001</v>
      </c>
      <c r="I27" s="143">
        <f>I31+I47+I80+I100+I121+I206</f>
        <v>588694.8</v>
      </c>
      <c r="J27" s="143">
        <f>J31+J47+J80+J100+J121+J206</f>
        <v>588694.8</v>
      </c>
      <c r="K27" s="143">
        <v>551732.3</v>
      </c>
      <c r="L27" s="12"/>
      <c r="V27" s="35"/>
    </row>
    <row r="28" spans="2:12" ht="16.5" thickBot="1">
      <c r="B28" s="57">
        <f t="shared" si="1"/>
        <v>8</v>
      </c>
      <c r="C28" s="23" t="s">
        <v>7</v>
      </c>
      <c r="D28" s="142">
        <f>D35+D55+D84+D104+D131+D187+D207</f>
        <v>2786684.4</v>
      </c>
      <c r="E28" s="142">
        <v>414221.5</v>
      </c>
      <c r="F28" s="142">
        <f>452461.2-5023.3</f>
        <v>447437.9</v>
      </c>
      <c r="G28" s="143">
        <f>G35+G51+G84+G104+G126+G187+G207</f>
        <v>335801.5</v>
      </c>
      <c r="H28" s="199">
        <f>H35+H51+H84+H104+H126+H190</f>
        <v>358148.1000000001</v>
      </c>
      <c r="I28" s="143">
        <f>I35+I51+I84+I104+I126+I190</f>
        <v>367517.8</v>
      </c>
      <c r="J28" s="143">
        <f>J35+J51+J84+J104+J126+J190</f>
        <v>380048.20000000007</v>
      </c>
      <c r="K28" s="143">
        <f>K35+K51+K84+K104+K126+K187+K211</f>
        <v>483509.4</v>
      </c>
      <c r="L28" s="24"/>
    </row>
    <row r="29" spans="2:12" ht="17.25" customHeight="1" thickBot="1">
      <c r="B29" s="57">
        <f t="shared" si="1"/>
        <v>9</v>
      </c>
      <c r="C29" s="286" t="s">
        <v>9</v>
      </c>
      <c r="D29" s="286"/>
      <c r="E29" s="286"/>
      <c r="F29" s="286"/>
      <c r="G29" s="286"/>
      <c r="H29" s="286"/>
      <c r="I29" s="286"/>
      <c r="J29" s="286"/>
      <c r="K29" s="286"/>
      <c r="L29" s="287"/>
    </row>
    <row r="30" spans="2:21" ht="47.25">
      <c r="B30" s="57">
        <f t="shared" si="1"/>
        <v>10</v>
      </c>
      <c r="C30" s="58" t="s">
        <v>10</v>
      </c>
      <c r="D30" s="145">
        <f>D40+D43</f>
        <v>2590265.8000000003</v>
      </c>
      <c r="E30" s="145">
        <v>333475.3</v>
      </c>
      <c r="F30" s="145">
        <v>357530.8</v>
      </c>
      <c r="G30" s="146">
        <f>SUM(G31:G32)</f>
        <v>357788.5</v>
      </c>
      <c r="H30" s="200">
        <f>H31+H32</f>
        <v>369223.5</v>
      </c>
      <c r="I30" s="146">
        <f>I31+I32</f>
        <v>375835.5</v>
      </c>
      <c r="J30" s="146">
        <f>J31+J32</f>
        <v>380570.8</v>
      </c>
      <c r="K30" s="145">
        <v>415841.4</v>
      </c>
      <c r="L30" s="62"/>
      <c r="U30" s="42"/>
    </row>
    <row r="31" spans="2:12" ht="15.75">
      <c r="B31" s="57">
        <f t="shared" si="1"/>
        <v>11</v>
      </c>
      <c r="C31" s="15" t="s">
        <v>6</v>
      </c>
      <c r="D31" s="147">
        <f aca="true" t="shared" si="5" ref="D31:D35">SUM(E31:K31)</f>
        <v>1556250.6</v>
      </c>
      <c r="E31" s="147">
        <v>171890.5</v>
      </c>
      <c r="F31" s="147">
        <v>185108</v>
      </c>
      <c r="G31" s="216">
        <f>SUM(G41,G44)</f>
        <v>243205.1</v>
      </c>
      <c r="H31" s="214">
        <f aca="true" t="shared" si="6" ref="H31:J32">H34</f>
        <v>244300</v>
      </c>
      <c r="I31" s="149">
        <f t="shared" si="6"/>
        <v>244300</v>
      </c>
      <c r="J31" s="149">
        <f t="shared" si="6"/>
        <v>244300</v>
      </c>
      <c r="K31" s="150">
        <v>223147</v>
      </c>
      <c r="L31" s="4"/>
    </row>
    <row r="32" spans="2:12" ht="15.75">
      <c r="B32" s="57">
        <f t="shared" si="1"/>
        <v>12</v>
      </c>
      <c r="C32" s="15" t="s">
        <v>7</v>
      </c>
      <c r="D32" s="147">
        <f t="shared" si="5"/>
        <v>1034015.2000000001</v>
      </c>
      <c r="E32" s="147">
        <v>161584.8</v>
      </c>
      <c r="F32" s="147">
        <f>174431.9-2009.1</f>
        <v>172422.8</v>
      </c>
      <c r="G32" s="217">
        <f>G35</f>
        <v>114583.4</v>
      </c>
      <c r="H32" s="218">
        <f t="shared" si="6"/>
        <v>124923.5</v>
      </c>
      <c r="I32" s="155">
        <f t="shared" si="6"/>
        <v>131535.5</v>
      </c>
      <c r="J32" s="155">
        <f t="shared" si="6"/>
        <v>136270.8</v>
      </c>
      <c r="K32" s="153">
        <v>192694.4</v>
      </c>
      <c r="L32" s="4"/>
    </row>
    <row r="33" spans="2:12" ht="15.75">
      <c r="B33" s="57">
        <f t="shared" si="1"/>
        <v>13</v>
      </c>
      <c r="C33" s="15" t="s">
        <v>8</v>
      </c>
      <c r="D33" s="145">
        <f t="shared" si="5"/>
        <v>2588376.6999999997</v>
      </c>
      <c r="E33" s="145">
        <v>333475.3</v>
      </c>
      <c r="F33" s="145">
        <v>357530.8</v>
      </c>
      <c r="G33" s="146">
        <f>SUM(G34:G35)</f>
        <v>355899.4</v>
      </c>
      <c r="H33" s="200">
        <f>H34+H35</f>
        <v>369223.5</v>
      </c>
      <c r="I33" s="146">
        <f>I34+I35</f>
        <v>375835.5</v>
      </c>
      <c r="J33" s="146">
        <f>J34+J35</f>
        <v>380570.8</v>
      </c>
      <c r="K33" s="152">
        <v>415841.4</v>
      </c>
      <c r="L33" s="4"/>
    </row>
    <row r="34" spans="2:12" ht="15.75">
      <c r="B34" s="57">
        <f t="shared" si="1"/>
        <v>14</v>
      </c>
      <c r="C34" s="15" t="s">
        <v>6</v>
      </c>
      <c r="D34" s="147">
        <f t="shared" si="5"/>
        <v>1554361.5</v>
      </c>
      <c r="E34" s="147">
        <v>171890.5</v>
      </c>
      <c r="F34" s="147">
        <v>185108</v>
      </c>
      <c r="G34" s="216">
        <v>241316</v>
      </c>
      <c r="H34" s="214">
        <f aca="true" t="shared" si="7" ref="H34:J35">H38</f>
        <v>244300</v>
      </c>
      <c r="I34" s="149">
        <f t="shared" si="7"/>
        <v>244300</v>
      </c>
      <c r="J34" s="149">
        <f t="shared" si="7"/>
        <v>244300</v>
      </c>
      <c r="K34" s="150">
        <v>223147</v>
      </c>
      <c r="L34" s="4"/>
    </row>
    <row r="35" spans="2:12" ht="16.5" thickBot="1">
      <c r="B35" s="57">
        <f t="shared" si="1"/>
        <v>15</v>
      </c>
      <c r="C35" s="28" t="s">
        <v>7</v>
      </c>
      <c r="D35" s="153">
        <f t="shared" si="5"/>
        <v>1034015.2000000001</v>
      </c>
      <c r="E35" s="153">
        <v>161584.8</v>
      </c>
      <c r="F35" s="153">
        <f>174431.9-2009.1</f>
        <v>172422.8</v>
      </c>
      <c r="G35" s="217">
        <f>G39</f>
        <v>114583.4</v>
      </c>
      <c r="H35" s="218">
        <f t="shared" si="7"/>
        <v>124923.5</v>
      </c>
      <c r="I35" s="155">
        <f t="shared" si="7"/>
        <v>131535.5</v>
      </c>
      <c r="J35" s="155">
        <f t="shared" si="7"/>
        <v>136270.8</v>
      </c>
      <c r="K35" s="153">
        <v>192694.4</v>
      </c>
      <c r="L35" s="29"/>
    </row>
    <row r="36" spans="2:12" ht="16.5" thickBot="1">
      <c r="B36" s="57">
        <f t="shared" si="1"/>
        <v>16</v>
      </c>
      <c r="C36" s="288" t="s">
        <v>11</v>
      </c>
      <c r="D36" s="288"/>
      <c r="E36" s="288"/>
      <c r="F36" s="288"/>
      <c r="G36" s="288"/>
      <c r="H36" s="288"/>
      <c r="I36" s="288"/>
      <c r="J36" s="288"/>
      <c r="K36" s="288"/>
      <c r="L36" s="289"/>
    </row>
    <row r="37" spans="2:12" ht="47.25">
      <c r="B37" s="57">
        <f t="shared" si="1"/>
        <v>17</v>
      </c>
      <c r="C37" s="22" t="s">
        <v>12</v>
      </c>
      <c r="D37" s="145">
        <f>SUM(E37:K37)</f>
        <v>2590265.8</v>
      </c>
      <c r="E37" s="145">
        <v>333475.3</v>
      </c>
      <c r="F37" s="145">
        <v>357530.8</v>
      </c>
      <c r="G37" s="146">
        <f>SUM(G38:G39)</f>
        <v>357788.5</v>
      </c>
      <c r="H37" s="200">
        <f>H38+H39</f>
        <v>369223.5</v>
      </c>
      <c r="I37" s="146">
        <f>I38+I39</f>
        <v>375835.5</v>
      </c>
      <c r="J37" s="146">
        <f aca="true" t="shared" si="8" ref="J37:K37">J38+J39</f>
        <v>380570.8</v>
      </c>
      <c r="K37" s="146">
        <f t="shared" si="8"/>
        <v>415841.4</v>
      </c>
      <c r="L37" s="26"/>
    </row>
    <row r="38" spans="2:12" ht="15.75">
      <c r="B38" s="57">
        <f t="shared" si="1"/>
        <v>18</v>
      </c>
      <c r="C38" s="15" t="s">
        <v>6</v>
      </c>
      <c r="D38" s="153">
        <f>SUM(E38:K38)</f>
        <v>1556250.6</v>
      </c>
      <c r="E38" s="153">
        <v>171890.5</v>
      </c>
      <c r="F38" s="153">
        <v>185108</v>
      </c>
      <c r="G38" s="216">
        <f>G44</f>
        <v>243205.1</v>
      </c>
      <c r="H38" s="214">
        <f>H41+H44</f>
        <v>244300</v>
      </c>
      <c r="I38" s="149">
        <f aca="true" t="shared" si="9" ref="I38:J38">I41+I44</f>
        <v>244300</v>
      </c>
      <c r="J38" s="149">
        <f t="shared" si="9"/>
        <v>244300</v>
      </c>
      <c r="K38" s="149">
        <v>223147</v>
      </c>
      <c r="L38" s="4"/>
    </row>
    <row r="39" spans="2:12" ht="15.75">
      <c r="B39" s="57">
        <f t="shared" si="1"/>
        <v>19</v>
      </c>
      <c r="C39" s="16" t="s">
        <v>7</v>
      </c>
      <c r="D39" s="153">
        <f>SUM(E39:K39)</f>
        <v>1034015.2000000001</v>
      </c>
      <c r="E39" s="153">
        <v>161584.8</v>
      </c>
      <c r="F39" s="153">
        <f>174431.9-2009.1</f>
        <v>172422.8</v>
      </c>
      <c r="G39" s="217">
        <f>G42</f>
        <v>114583.4</v>
      </c>
      <c r="H39" s="218">
        <f>H42</f>
        <v>124923.5</v>
      </c>
      <c r="I39" s="155">
        <f>I42</f>
        <v>131535.5</v>
      </c>
      <c r="J39" s="155">
        <f>J42</f>
        <v>136270.8</v>
      </c>
      <c r="K39" s="155">
        <v>192694.4</v>
      </c>
      <c r="L39" s="4"/>
    </row>
    <row r="40" spans="2:12" ht="189">
      <c r="B40" s="57">
        <f t="shared" si="1"/>
        <v>20</v>
      </c>
      <c r="C40" s="190" t="s">
        <v>13</v>
      </c>
      <c r="D40" s="147">
        <f>SUM(E40:K40)</f>
        <v>1035528.7000000001</v>
      </c>
      <c r="E40" s="147">
        <f>SUM(E41:E42)</f>
        <v>163098.3</v>
      </c>
      <c r="F40" s="147">
        <f>F39</f>
        <v>172422.8</v>
      </c>
      <c r="G40" s="217">
        <f>G39</f>
        <v>114583.4</v>
      </c>
      <c r="H40" s="218">
        <f>H41+H42</f>
        <v>124923.5</v>
      </c>
      <c r="I40" s="155">
        <f>I42+I41</f>
        <v>131535.5</v>
      </c>
      <c r="J40" s="155">
        <f>J41+J42</f>
        <v>136270.8</v>
      </c>
      <c r="K40" s="155">
        <f>K41+K42</f>
        <v>192694.4</v>
      </c>
      <c r="L40" s="3" t="s">
        <v>14</v>
      </c>
    </row>
    <row r="41" spans="2:12" ht="15.75">
      <c r="B41" s="57">
        <f t="shared" si="1"/>
        <v>21</v>
      </c>
      <c r="C41" s="15" t="s">
        <v>6</v>
      </c>
      <c r="D41" s="153">
        <v>1513.5</v>
      </c>
      <c r="E41" s="153">
        <v>1513.5</v>
      </c>
      <c r="F41" s="153">
        <v>0</v>
      </c>
      <c r="G41" s="217">
        <v>0</v>
      </c>
      <c r="H41" s="218">
        <v>0</v>
      </c>
      <c r="I41" s="155">
        <v>0</v>
      </c>
      <c r="J41" s="155">
        <v>0</v>
      </c>
      <c r="K41" s="153">
        <v>0</v>
      </c>
      <c r="L41" s="3"/>
    </row>
    <row r="42" spans="2:12" ht="15.75">
      <c r="B42" s="57">
        <f t="shared" si="1"/>
        <v>22</v>
      </c>
      <c r="C42" s="2" t="s">
        <v>7</v>
      </c>
      <c r="D42" s="153">
        <f>SUM(E42:K42)</f>
        <v>1034015.2000000001</v>
      </c>
      <c r="E42" s="153">
        <v>161584.8</v>
      </c>
      <c r="F42" s="153">
        <f>F40</f>
        <v>172422.8</v>
      </c>
      <c r="G42" s="217">
        <v>114583.4</v>
      </c>
      <c r="H42" s="218">
        <v>124923.5</v>
      </c>
      <c r="I42" s="155">
        <v>131535.5</v>
      </c>
      <c r="J42" s="155">
        <v>136270.8</v>
      </c>
      <c r="K42" s="153">
        <v>192694.4</v>
      </c>
      <c r="L42" s="3"/>
    </row>
    <row r="43" spans="2:12" ht="204.75">
      <c r="B43" s="57">
        <f t="shared" si="1"/>
        <v>23</v>
      </c>
      <c r="C43" s="190" t="s">
        <v>15</v>
      </c>
      <c r="D43" s="147">
        <f>SUM(E43:K43)</f>
        <v>1554737.1</v>
      </c>
      <c r="E43" s="168">
        <v>170377</v>
      </c>
      <c r="F43" s="168">
        <v>185108</v>
      </c>
      <c r="G43" s="216">
        <f>G44</f>
        <v>243205.1</v>
      </c>
      <c r="H43" s="214">
        <f>H44</f>
        <v>244300</v>
      </c>
      <c r="I43" s="171">
        <f aca="true" t="shared" si="10" ref="I43:J43">I44</f>
        <v>244300</v>
      </c>
      <c r="J43" s="171">
        <f t="shared" si="10"/>
        <v>244300</v>
      </c>
      <c r="K43" s="150">
        <v>223147</v>
      </c>
      <c r="L43" s="3" t="s">
        <v>16</v>
      </c>
    </row>
    <row r="44" spans="2:12" ht="15.75">
      <c r="B44" s="57">
        <f t="shared" si="1"/>
        <v>24</v>
      </c>
      <c r="C44" s="51" t="s">
        <v>6</v>
      </c>
      <c r="D44" s="153">
        <f>SUM(E44:K44)</f>
        <v>1554737.1</v>
      </c>
      <c r="E44" s="153">
        <v>170377</v>
      </c>
      <c r="F44" s="153">
        <v>185108</v>
      </c>
      <c r="G44" s="216">
        <v>243205.1</v>
      </c>
      <c r="H44" s="214">
        <v>244300</v>
      </c>
      <c r="I44" s="149">
        <v>244300</v>
      </c>
      <c r="J44" s="149">
        <v>244300</v>
      </c>
      <c r="K44" s="150">
        <v>223147</v>
      </c>
      <c r="L44" s="52"/>
    </row>
    <row r="45" spans="2:12" ht="24.75" customHeight="1">
      <c r="B45" s="57">
        <f t="shared" si="1"/>
        <v>25</v>
      </c>
      <c r="C45" s="290" t="s">
        <v>17</v>
      </c>
      <c r="D45" s="290"/>
      <c r="E45" s="290"/>
      <c r="F45" s="290"/>
      <c r="G45" s="290"/>
      <c r="H45" s="290"/>
      <c r="I45" s="290"/>
      <c r="J45" s="290"/>
      <c r="K45" s="290"/>
      <c r="L45" s="290"/>
    </row>
    <row r="46" spans="2:12" ht="47.25">
      <c r="B46" s="57">
        <f t="shared" si="1"/>
        <v>26</v>
      </c>
      <c r="C46" s="25" t="s">
        <v>10</v>
      </c>
      <c r="D46" s="145">
        <f>D56+D58+D61+D63+D65+D72+D74+D76</f>
        <v>3039039.2000000007</v>
      </c>
      <c r="E46" s="145">
        <v>385089.1</v>
      </c>
      <c r="F46" s="145">
        <f>SUM(F47:F48)</f>
        <v>421082.2</v>
      </c>
      <c r="G46" s="146">
        <f>SUM(G47:G48)</f>
        <v>425083.6</v>
      </c>
      <c r="H46" s="200">
        <f>H47+H48</f>
        <v>436271.9</v>
      </c>
      <c r="I46" s="146">
        <f>I47+I48</f>
        <v>444430.6</v>
      </c>
      <c r="J46" s="146">
        <f>J47+J48</f>
        <v>448718.7</v>
      </c>
      <c r="K46" s="152">
        <v>478363.1</v>
      </c>
      <c r="L46" s="26"/>
    </row>
    <row r="47" spans="2:12" ht="15.75">
      <c r="B47" s="57">
        <f t="shared" si="1"/>
        <v>27</v>
      </c>
      <c r="C47" s="15" t="s">
        <v>6</v>
      </c>
      <c r="D47" s="147">
        <f>SUM(E47:K47)</f>
        <v>2142410.5</v>
      </c>
      <c r="E47" s="147">
        <v>254769.5</v>
      </c>
      <c r="F47" s="147">
        <v>266156</v>
      </c>
      <c r="G47" s="216">
        <f aca="true" t="shared" si="11" ref="G47:J48">G50</f>
        <v>323880</v>
      </c>
      <c r="H47" s="214">
        <f t="shared" si="11"/>
        <v>329002</v>
      </c>
      <c r="I47" s="149">
        <f t="shared" si="11"/>
        <v>329002</v>
      </c>
      <c r="J47" s="149">
        <f t="shared" si="11"/>
        <v>329002</v>
      </c>
      <c r="K47" s="150">
        <v>310599</v>
      </c>
      <c r="L47" s="4"/>
    </row>
    <row r="48" spans="2:12" ht="15.75">
      <c r="B48" s="57">
        <f t="shared" si="1"/>
        <v>28</v>
      </c>
      <c r="C48" s="2" t="s">
        <v>7</v>
      </c>
      <c r="D48" s="153">
        <f>SUM(E48:K48)</f>
        <v>896628.7</v>
      </c>
      <c r="E48" s="153">
        <v>130319.6</v>
      </c>
      <c r="F48" s="153">
        <f>155093.7-167.5</f>
        <v>154926.2</v>
      </c>
      <c r="G48" s="217">
        <f t="shared" si="11"/>
        <v>101203.6</v>
      </c>
      <c r="H48" s="218">
        <f t="shared" si="11"/>
        <v>107269.9</v>
      </c>
      <c r="I48" s="155">
        <f t="shared" si="11"/>
        <v>115428.6</v>
      </c>
      <c r="J48" s="155">
        <f t="shared" si="11"/>
        <v>119716.7</v>
      </c>
      <c r="K48" s="153">
        <v>167764.1</v>
      </c>
      <c r="L48" s="4"/>
    </row>
    <row r="49" spans="2:12" ht="15.75">
      <c r="B49" s="57">
        <f t="shared" si="1"/>
        <v>29</v>
      </c>
      <c r="C49" s="50" t="s">
        <v>8</v>
      </c>
      <c r="D49" s="151">
        <f>SUM(E49:K49)</f>
        <v>3039039.2</v>
      </c>
      <c r="E49" s="151">
        <v>385089.1</v>
      </c>
      <c r="F49" s="151">
        <f>SUM(F50:F51)</f>
        <v>421082.2</v>
      </c>
      <c r="G49" s="159">
        <f>SUM(G50:G51)</f>
        <v>425083.6</v>
      </c>
      <c r="H49" s="200">
        <f>H50+H51</f>
        <v>436271.9</v>
      </c>
      <c r="I49" s="146">
        <f>I50+I51</f>
        <v>444430.6</v>
      </c>
      <c r="J49" s="146">
        <f>J50+J51</f>
        <v>448718.7</v>
      </c>
      <c r="K49" s="145">
        <v>478363.1</v>
      </c>
      <c r="L49" s="49"/>
    </row>
    <row r="50" spans="2:12" ht="15.75">
      <c r="B50" s="57">
        <f t="shared" si="1"/>
        <v>30</v>
      </c>
      <c r="C50" s="50" t="s">
        <v>6</v>
      </c>
      <c r="D50" s="147">
        <f aca="true" t="shared" si="12" ref="D50:D51">SUM(E50:K50)</f>
        <v>2142410.5</v>
      </c>
      <c r="E50" s="147">
        <v>254769.5</v>
      </c>
      <c r="F50" s="147">
        <v>266156</v>
      </c>
      <c r="G50" s="216">
        <f aca="true" t="shared" si="13" ref="G50:J51">G54</f>
        <v>323880</v>
      </c>
      <c r="H50" s="214">
        <f t="shared" si="13"/>
        <v>329002</v>
      </c>
      <c r="I50" s="149">
        <f t="shared" si="13"/>
        <v>329002</v>
      </c>
      <c r="J50" s="149">
        <f t="shared" si="13"/>
        <v>329002</v>
      </c>
      <c r="K50" s="148">
        <v>310599</v>
      </c>
      <c r="L50" s="49"/>
    </row>
    <row r="51" spans="2:12" ht="15.75">
      <c r="B51" s="57">
        <f t="shared" si="1"/>
        <v>31</v>
      </c>
      <c r="C51" s="50" t="s">
        <v>7</v>
      </c>
      <c r="D51" s="147">
        <f t="shared" si="12"/>
        <v>896628.7</v>
      </c>
      <c r="E51" s="147">
        <v>130319.6</v>
      </c>
      <c r="F51" s="147">
        <f>155093.7-167.5</f>
        <v>154926.2</v>
      </c>
      <c r="G51" s="217">
        <f t="shared" si="13"/>
        <v>101203.6</v>
      </c>
      <c r="H51" s="218">
        <f t="shared" si="13"/>
        <v>107269.9</v>
      </c>
      <c r="I51" s="155">
        <f t="shared" si="13"/>
        <v>115428.6</v>
      </c>
      <c r="J51" s="155">
        <f t="shared" si="13"/>
        <v>119716.7</v>
      </c>
      <c r="K51" s="147">
        <v>167764.1</v>
      </c>
      <c r="L51" s="49"/>
    </row>
    <row r="52" spans="2:12" ht="15.75">
      <c r="B52" s="57">
        <f t="shared" si="1"/>
        <v>32</v>
      </c>
      <c r="C52" s="290" t="s">
        <v>8</v>
      </c>
      <c r="D52" s="290"/>
      <c r="E52" s="290"/>
      <c r="F52" s="290"/>
      <c r="G52" s="290"/>
      <c r="H52" s="290"/>
      <c r="I52" s="290"/>
      <c r="J52" s="290"/>
      <c r="K52" s="290"/>
      <c r="L52" s="290"/>
    </row>
    <row r="53" spans="2:12" ht="47.25">
      <c r="B53" s="57">
        <f t="shared" si="1"/>
        <v>33</v>
      </c>
      <c r="C53" s="60" t="s">
        <v>12</v>
      </c>
      <c r="D53" s="151">
        <f aca="true" t="shared" si="14" ref="D53:D64">SUM(E53:K53)</f>
        <v>3039039.2</v>
      </c>
      <c r="E53" s="151">
        <v>385089.1</v>
      </c>
      <c r="F53" s="151">
        <f>SUM(F54:F55)</f>
        <v>421082.2</v>
      </c>
      <c r="G53" s="159">
        <f>SUM(G54:G55)</f>
        <v>425083.6</v>
      </c>
      <c r="H53" s="200">
        <f>H54+H55</f>
        <v>436271.9</v>
      </c>
      <c r="I53" s="146">
        <f>I54+I55</f>
        <v>444430.6</v>
      </c>
      <c r="J53" s="146">
        <f aca="true" t="shared" si="15" ref="J53:K53">J54+J55</f>
        <v>448718.7</v>
      </c>
      <c r="K53" s="146">
        <f t="shared" si="15"/>
        <v>478363.1</v>
      </c>
      <c r="L53" s="49"/>
    </row>
    <row r="54" spans="2:12" ht="15.75">
      <c r="B54" s="57">
        <f t="shared" si="1"/>
        <v>34</v>
      </c>
      <c r="C54" s="15" t="s">
        <v>6</v>
      </c>
      <c r="D54" s="153">
        <f t="shared" si="14"/>
        <v>2142410.5</v>
      </c>
      <c r="E54" s="153">
        <v>254769.5</v>
      </c>
      <c r="F54" s="150">
        <v>266156</v>
      </c>
      <c r="G54" s="216">
        <f>G64+G73+G70</f>
        <v>323880</v>
      </c>
      <c r="H54" s="214">
        <f>H64+H70+H73+H77</f>
        <v>329002</v>
      </c>
      <c r="I54" s="171">
        <f aca="true" t="shared" si="16" ref="I54:K54">I64+I70+I73+I77</f>
        <v>329002</v>
      </c>
      <c r="J54" s="171">
        <f t="shared" si="16"/>
        <v>329002</v>
      </c>
      <c r="K54" s="171">
        <f t="shared" si="16"/>
        <v>310599</v>
      </c>
      <c r="L54" s="4"/>
    </row>
    <row r="55" spans="2:12" ht="16.5" thickBot="1">
      <c r="B55" s="57">
        <f t="shared" si="1"/>
        <v>35</v>
      </c>
      <c r="C55" s="15" t="s">
        <v>7</v>
      </c>
      <c r="D55" s="153">
        <f t="shared" si="14"/>
        <v>896628.7</v>
      </c>
      <c r="E55" s="153">
        <v>130319.6</v>
      </c>
      <c r="F55" s="153">
        <f>155093.7-167.5</f>
        <v>154926.2</v>
      </c>
      <c r="G55" s="217">
        <f>G56+G58</f>
        <v>101203.6</v>
      </c>
      <c r="H55" s="218">
        <f>H57+H59</f>
        <v>107269.9</v>
      </c>
      <c r="I55" s="155">
        <f>I57+I59+I62</f>
        <v>115428.6</v>
      </c>
      <c r="J55" s="155">
        <f>J57+J59+J60</f>
        <v>119716.7</v>
      </c>
      <c r="K55" s="153">
        <v>167764.1</v>
      </c>
      <c r="L55" s="4"/>
    </row>
    <row r="56" spans="2:16" ht="157.5" customHeight="1" thickBot="1">
      <c r="B56" s="57">
        <f t="shared" si="1"/>
        <v>36</v>
      </c>
      <c r="C56" s="191" t="s">
        <v>18</v>
      </c>
      <c r="D56" s="147">
        <f t="shared" si="14"/>
        <v>829171.7</v>
      </c>
      <c r="E56" s="147">
        <v>122364.3</v>
      </c>
      <c r="F56" s="147">
        <f>F57</f>
        <v>141913.2</v>
      </c>
      <c r="G56" s="217">
        <f>G57</f>
        <v>93589.3</v>
      </c>
      <c r="H56" s="218">
        <f>H57</f>
        <v>99057.4</v>
      </c>
      <c r="I56" s="155">
        <f>I57</f>
        <v>107028.3</v>
      </c>
      <c r="J56" s="155">
        <f>J57</f>
        <v>111007.2</v>
      </c>
      <c r="K56" s="153">
        <v>154212</v>
      </c>
      <c r="L56" s="11" t="s">
        <v>54</v>
      </c>
      <c r="M56" s="5"/>
      <c r="N56" s="5"/>
      <c r="O56" s="5"/>
      <c r="P56" s="6"/>
    </row>
    <row r="57" spans="2:12" ht="15.75">
      <c r="B57" s="57">
        <f t="shared" si="1"/>
        <v>37</v>
      </c>
      <c r="C57" s="15" t="s">
        <v>7</v>
      </c>
      <c r="D57" s="147">
        <f t="shared" si="14"/>
        <v>829171.7</v>
      </c>
      <c r="E57" s="147">
        <v>122364.3</v>
      </c>
      <c r="F57" s="147">
        <f>142080.7-167.5</f>
        <v>141913.2</v>
      </c>
      <c r="G57" s="217">
        <v>93589.3</v>
      </c>
      <c r="H57" s="218">
        <v>99057.4</v>
      </c>
      <c r="I57" s="155">
        <v>107028.3</v>
      </c>
      <c r="J57" s="155">
        <v>111007.2</v>
      </c>
      <c r="K57" s="153">
        <v>154212</v>
      </c>
      <c r="L57" s="4"/>
    </row>
    <row r="58" spans="2:12" ht="173.25">
      <c r="B58" s="57">
        <f t="shared" si="1"/>
        <v>38</v>
      </c>
      <c r="C58" s="190" t="s">
        <v>19</v>
      </c>
      <c r="D58" s="147">
        <f t="shared" si="14"/>
        <v>59202.799999999996</v>
      </c>
      <c r="E58" s="147">
        <v>5801.3</v>
      </c>
      <c r="F58" s="147">
        <v>9978.3</v>
      </c>
      <c r="G58" s="217">
        <f>G59</f>
        <v>7614.3</v>
      </c>
      <c r="H58" s="218">
        <f>H59+H60</f>
        <v>8212.5</v>
      </c>
      <c r="I58" s="155">
        <f>I59</f>
        <v>8400.3</v>
      </c>
      <c r="J58" s="155">
        <f>J59</f>
        <v>8709.5</v>
      </c>
      <c r="K58" s="153">
        <v>10486.6</v>
      </c>
      <c r="L58" s="3" t="s">
        <v>14</v>
      </c>
    </row>
    <row r="59" spans="2:12" ht="15.75">
      <c r="B59" s="57">
        <f t="shared" si="1"/>
        <v>39</v>
      </c>
      <c r="C59" s="15" t="s">
        <v>7</v>
      </c>
      <c r="D59" s="153">
        <f t="shared" si="14"/>
        <v>58720.299999999996</v>
      </c>
      <c r="E59" s="153">
        <v>5318.8</v>
      </c>
      <c r="F59" s="153">
        <v>9978.3</v>
      </c>
      <c r="G59" s="217">
        <v>7614.3</v>
      </c>
      <c r="H59" s="218">
        <v>8212.5</v>
      </c>
      <c r="I59" s="155">
        <v>8400.3</v>
      </c>
      <c r="J59" s="155">
        <v>8709.5</v>
      </c>
      <c r="K59" s="153">
        <v>10486.6</v>
      </c>
      <c r="L59" s="4"/>
    </row>
    <row r="60" spans="2:12" ht="15.75">
      <c r="B60" s="57">
        <f t="shared" si="1"/>
        <v>40</v>
      </c>
      <c r="C60" s="2" t="s">
        <v>6</v>
      </c>
      <c r="D60" s="153">
        <f t="shared" si="14"/>
        <v>482.5</v>
      </c>
      <c r="E60" s="153">
        <v>482.5</v>
      </c>
      <c r="F60" s="153">
        <v>0</v>
      </c>
      <c r="G60" s="217">
        <v>0</v>
      </c>
      <c r="H60" s="218">
        <v>0</v>
      </c>
      <c r="I60" s="155">
        <v>0</v>
      </c>
      <c r="J60" s="155">
        <v>0</v>
      </c>
      <c r="K60" s="153">
        <v>0</v>
      </c>
      <c r="L60" s="3"/>
    </row>
    <row r="61" spans="2:12" ht="138.75" customHeight="1">
      <c r="B61" s="57">
        <f t="shared" si="1"/>
        <v>41</v>
      </c>
      <c r="C61" s="190" t="s">
        <v>20</v>
      </c>
      <c r="D61" s="147">
        <f t="shared" si="14"/>
        <v>8736.7</v>
      </c>
      <c r="E61" s="147">
        <v>2636.5</v>
      </c>
      <c r="F61" s="147">
        <v>3034.7</v>
      </c>
      <c r="G61" s="217">
        <v>0</v>
      </c>
      <c r="H61" s="218">
        <f>H62</f>
        <v>0</v>
      </c>
      <c r="I61" s="155">
        <f>I62</f>
        <v>0</v>
      </c>
      <c r="J61" s="155">
        <f>J62</f>
        <v>0</v>
      </c>
      <c r="K61" s="153">
        <v>3065.5</v>
      </c>
      <c r="L61" s="3">
        <v>21</v>
      </c>
    </row>
    <row r="62" spans="2:12" ht="15.75">
      <c r="B62" s="57">
        <f t="shared" si="1"/>
        <v>42</v>
      </c>
      <c r="C62" s="15" t="s">
        <v>7</v>
      </c>
      <c r="D62" s="147">
        <f t="shared" si="14"/>
        <v>8736.7</v>
      </c>
      <c r="E62" s="147">
        <v>2636.5</v>
      </c>
      <c r="F62" s="147">
        <v>3034.7</v>
      </c>
      <c r="G62" s="217">
        <v>0</v>
      </c>
      <c r="H62" s="218">
        <v>0</v>
      </c>
      <c r="I62" s="155">
        <v>0</v>
      </c>
      <c r="J62" s="155">
        <v>0</v>
      </c>
      <c r="K62" s="153">
        <v>3065.5</v>
      </c>
      <c r="L62" s="4"/>
    </row>
    <row r="63" spans="2:12" ht="345.75" customHeight="1">
      <c r="B63" s="57">
        <f t="shared" si="1"/>
        <v>43</v>
      </c>
      <c r="C63" s="191" t="s">
        <v>21</v>
      </c>
      <c r="D63" s="147">
        <f t="shared" si="14"/>
        <v>1764368.7000000002</v>
      </c>
      <c r="E63" s="147">
        <v>210747.1</v>
      </c>
      <c r="F63" s="147">
        <v>220797.5</v>
      </c>
      <c r="G63" s="216">
        <f>G64</f>
        <v>269119.9</v>
      </c>
      <c r="H63" s="214">
        <f>H64</f>
        <v>266838.8</v>
      </c>
      <c r="I63" s="149">
        <f>I64</f>
        <v>266838.8</v>
      </c>
      <c r="J63" s="149">
        <f>J64</f>
        <v>266838.8</v>
      </c>
      <c r="K63" s="150">
        <v>263187.8</v>
      </c>
      <c r="L63" s="11" t="s">
        <v>70</v>
      </c>
    </row>
    <row r="64" spans="2:12" ht="15.75">
      <c r="B64" s="57">
        <f t="shared" si="1"/>
        <v>44</v>
      </c>
      <c r="C64" s="2" t="s">
        <v>6</v>
      </c>
      <c r="D64" s="153">
        <f t="shared" si="14"/>
        <v>1764368.7000000002</v>
      </c>
      <c r="E64" s="153">
        <v>210747.1</v>
      </c>
      <c r="F64" s="153">
        <v>220797.5</v>
      </c>
      <c r="G64" s="216">
        <v>269119.9</v>
      </c>
      <c r="H64" s="214">
        <v>266838.8</v>
      </c>
      <c r="I64" s="188">
        <v>266838.8</v>
      </c>
      <c r="J64" s="188">
        <v>266838.8</v>
      </c>
      <c r="K64" s="150">
        <v>263187.8</v>
      </c>
      <c r="L64" s="3"/>
    </row>
    <row r="65" spans="2:12" ht="219.75" customHeight="1">
      <c r="B65" s="259">
        <v>45</v>
      </c>
      <c r="C65" s="279" t="s">
        <v>22</v>
      </c>
      <c r="D65" s="267">
        <f>SUM(E65:K69)</f>
        <v>89048.1</v>
      </c>
      <c r="E65" s="267">
        <v>8145.9</v>
      </c>
      <c r="F65" s="267">
        <v>10704.5</v>
      </c>
      <c r="G65" s="250">
        <f>G70</f>
        <v>14443.1</v>
      </c>
      <c r="H65" s="268">
        <f>H70</f>
        <v>14423.8</v>
      </c>
      <c r="I65" s="250">
        <f>I70</f>
        <v>14423.8</v>
      </c>
      <c r="J65" s="250">
        <f>J70</f>
        <v>14423.8</v>
      </c>
      <c r="K65" s="249">
        <v>12483.2</v>
      </c>
      <c r="L65" s="291" t="s">
        <v>23</v>
      </c>
    </row>
    <row r="66" spans="2:12" ht="15.75" customHeight="1" hidden="1" thickBot="1">
      <c r="B66" s="259"/>
      <c r="C66" s="279"/>
      <c r="D66" s="267"/>
      <c r="E66" s="267"/>
      <c r="F66" s="267"/>
      <c r="G66" s="250"/>
      <c r="H66" s="268"/>
      <c r="I66" s="250"/>
      <c r="J66" s="250"/>
      <c r="K66" s="249"/>
      <c r="L66" s="291"/>
    </row>
    <row r="67" spans="2:12" ht="15.75" customHeight="1" hidden="1" thickBot="1">
      <c r="B67" s="259"/>
      <c r="C67" s="279"/>
      <c r="D67" s="267"/>
      <c r="E67" s="267"/>
      <c r="F67" s="267"/>
      <c r="G67" s="250"/>
      <c r="H67" s="268"/>
      <c r="I67" s="250"/>
      <c r="J67" s="250"/>
      <c r="K67" s="249"/>
      <c r="L67" s="3"/>
    </row>
    <row r="68" spans="2:12" ht="15.75" customHeight="1" hidden="1" thickBot="1">
      <c r="B68" s="259"/>
      <c r="C68" s="279"/>
      <c r="D68" s="267"/>
      <c r="E68" s="267"/>
      <c r="F68" s="267"/>
      <c r="G68" s="250"/>
      <c r="H68" s="268"/>
      <c r="I68" s="250"/>
      <c r="J68" s="250"/>
      <c r="K68" s="249"/>
      <c r="L68" s="3"/>
    </row>
    <row r="69" spans="2:12" ht="15.75" customHeight="1" hidden="1" thickBot="1">
      <c r="B69" s="259"/>
      <c r="C69" s="279"/>
      <c r="D69" s="267"/>
      <c r="E69" s="267"/>
      <c r="F69" s="267"/>
      <c r="G69" s="250"/>
      <c r="H69" s="268"/>
      <c r="I69" s="250"/>
      <c r="J69" s="250"/>
      <c r="K69" s="249"/>
      <c r="L69" s="3"/>
    </row>
    <row r="70" spans="2:11" ht="16.5" customHeight="1">
      <c r="B70" s="259">
        <v>46</v>
      </c>
      <c r="C70" s="258" t="s">
        <v>6</v>
      </c>
      <c r="D70" s="267">
        <f>SUM(E70:K71)</f>
        <v>89048.1</v>
      </c>
      <c r="E70" s="267">
        <v>8145.9</v>
      </c>
      <c r="F70" s="267">
        <v>10704.5</v>
      </c>
      <c r="G70" s="250">
        <v>14443.1</v>
      </c>
      <c r="H70" s="268">
        <v>14423.8</v>
      </c>
      <c r="I70" s="250">
        <v>14423.8</v>
      </c>
      <c r="J70" s="250">
        <v>14423.8</v>
      </c>
      <c r="K70" s="249">
        <v>12483.2</v>
      </c>
    </row>
    <row r="71" spans="2:11" ht="13.5" customHeight="1">
      <c r="B71" s="259"/>
      <c r="C71" s="258"/>
      <c r="D71" s="267"/>
      <c r="E71" s="267"/>
      <c r="F71" s="267"/>
      <c r="G71" s="250"/>
      <c r="H71" s="268"/>
      <c r="I71" s="250"/>
      <c r="J71" s="250"/>
      <c r="K71" s="249"/>
    </row>
    <row r="72" spans="2:12" ht="126">
      <c r="B72" s="14">
        <f>SUM(B70,1)</f>
        <v>47</v>
      </c>
      <c r="C72" s="191" t="s">
        <v>24</v>
      </c>
      <c r="D72" s="147">
        <f>SUM(E72:K72)</f>
        <v>280890</v>
      </c>
      <c r="E72" s="147">
        <v>35394</v>
      </c>
      <c r="F72" s="147">
        <v>34654</v>
      </c>
      <c r="G72" s="217">
        <f>G73</f>
        <v>40317</v>
      </c>
      <c r="H72" s="218">
        <f>H73</f>
        <v>45199</v>
      </c>
      <c r="I72" s="175">
        <f aca="true" t="shared" si="17" ref="I72:J72">I73</f>
        <v>45199</v>
      </c>
      <c r="J72" s="175">
        <f t="shared" si="17"/>
        <v>45199</v>
      </c>
      <c r="K72" s="153">
        <v>34928</v>
      </c>
      <c r="L72" s="3">
        <v>25</v>
      </c>
    </row>
    <row r="73" spans="2:12" ht="15.75">
      <c r="B73" s="123">
        <f>SUM(B72,1)</f>
        <v>48</v>
      </c>
      <c r="C73" s="2" t="s">
        <v>6</v>
      </c>
      <c r="D73" s="147">
        <f>SUM(E73:K73)</f>
        <v>280890</v>
      </c>
      <c r="E73" s="147">
        <v>35394</v>
      </c>
      <c r="F73" s="147">
        <v>34654</v>
      </c>
      <c r="G73" s="217">
        <v>40317</v>
      </c>
      <c r="H73" s="218">
        <v>45199</v>
      </c>
      <c r="I73" s="155">
        <v>45199</v>
      </c>
      <c r="J73" s="155">
        <v>45199</v>
      </c>
      <c r="K73" s="153">
        <v>34928</v>
      </c>
      <c r="L73" s="3"/>
    </row>
    <row r="74" spans="2:21" ht="189">
      <c r="B74" s="123">
        <f aca="true" t="shared" si="18" ref="B74:B112">SUM(B73,1)</f>
        <v>49</v>
      </c>
      <c r="C74" s="191" t="s">
        <v>25</v>
      </c>
      <c r="D74" s="147">
        <v>0</v>
      </c>
      <c r="E74" s="147">
        <v>0</v>
      </c>
      <c r="F74" s="147">
        <v>0</v>
      </c>
      <c r="G74" s="217">
        <v>0</v>
      </c>
      <c r="H74" s="218">
        <v>0</v>
      </c>
      <c r="I74" s="155">
        <v>0</v>
      </c>
      <c r="J74" s="155">
        <v>0</v>
      </c>
      <c r="K74" s="153">
        <v>0</v>
      </c>
      <c r="L74" s="3">
        <v>27</v>
      </c>
      <c r="U74" s="42"/>
    </row>
    <row r="75" spans="2:12" ht="15.75">
      <c r="B75" s="123">
        <f t="shared" si="18"/>
        <v>50</v>
      </c>
      <c r="C75" s="31" t="s">
        <v>6</v>
      </c>
      <c r="D75" s="83">
        <v>0</v>
      </c>
      <c r="E75" s="83">
        <v>0</v>
      </c>
      <c r="F75" s="83">
        <v>0</v>
      </c>
      <c r="G75" s="95">
        <v>0</v>
      </c>
      <c r="H75" s="201">
        <v>0</v>
      </c>
      <c r="I75" s="95">
        <v>0</v>
      </c>
      <c r="J75" s="95">
        <v>0</v>
      </c>
      <c r="K75" s="83">
        <v>0</v>
      </c>
      <c r="L75" s="30"/>
    </row>
    <row r="76" spans="2:12" ht="126">
      <c r="B76" s="134" t="s">
        <v>80</v>
      </c>
      <c r="C76" s="191" t="s">
        <v>67</v>
      </c>
      <c r="D76" s="153">
        <f>E76+F76+G76+H76+I76+J76+K76</f>
        <v>7621.200000000001</v>
      </c>
      <c r="E76" s="153">
        <v>0</v>
      </c>
      <c r="F76" s="153">
        <v>0</v>
      </c>
      <c r="G76" s="217">
        <v>0</v>
      </c>
      <c r="H76" s="218">
        <v>2540.4</v>
      </c>
      <c r="I76" s="155">
        <v>2540.4</v>
      </c>
      <c r="J76" s="155">
        <v>2540.4</v>
      </c>
      <c r="K76" s="153">
        <v>0</v>
      </c>
      <c r="L76" s="11" t="s">
        <v>71</v>
      </c>
    </row>
    <row r="77" spans="2:12" ht="16.5" thickBot="1">
      <c r="B77" s="134" t="s">
        <v>81</v>
      </c>
      <c r="C77" s="136" t="s">
        <v>6</v>
      </c>
      <c r="D77" s="213">
        <f>E77+F77+G77+H77+I77+J77+K77</f>
        <v>7621.200000000001</v>
      </c>
      <c r="E77" s="153">
        <v>0</v>
      </c>
      <c r="F77" s="153">
        <v>0</v>
      </c>
      <c r="G77" s="217">
        <v>0</v>
      </c>
      <c r="H77" s="218">
        <v>2540.4</v>
      </c>
      <c r="I77" s="155">
        <v>2540.4</v>
      </c>
      <c r="J77" s="155">
        <v>2540.4</v>
      </c>
      <c r="K77" s="153">
        <v>0</v>
      </c>
      <c r="L77" s="135"/>
    </row>
    <row r="78" spans="2:12" ht="28.5" customHeight="1" thickBot="1">
      <c r="B78" s="123">
        <v>51</v>
      </c>
      <c r="C78" s="292" t="s">
        <v>27</v>
      </c>
      <c r="D78" s="293"/>
      <c r="E78" s="293"/>
      <c r="F78" s="293"/>
      <c r="G78" s="293"/>
      <c r="H78" s="293"/>
      <c r="I78" s="293"/>
      <c r="J78" s="293"/>
      <c r="K78" s="293"/>
      <c r="L78" s="294"/>
    </row>
    <row r="79" spans="2:12" ht="47.25">
      <c r="B79" s="123">
        <f t="shared" si="18"/>
        <v>52</v>
      </c>
      <c r="C79" s="25" t="s">
        <v>10</v>
      </c>
      <c r="D79" s="145">
        <f>D89+D91+D93+D96</f>
        <v>487581.3</v>
      </c>
      <c r="E79" s="145">
        <v>62280.2</v>
      </c>
      <c r="F79" s="145">
        <f>SUM(F80:F81)</f>
        <v>69872.1</v>
      </c>
      <c r="G79" s="146">
        <f>SUM(G80:G81)</f>
        <v>65302.2</v>
      </c>
      <c r="H79" s="200">
        <f>H80+H81</f>
        <v>70549.3</v>
      </c>
      <c r="I79" s="146">
        <f aca="true" t="shared" si="19" ref="I79:K79">I80+I81</f>
        <v>70859.8</v>
      </c>
      <c r="J79" s="146">
        <f t="shared" si="19"/>
        <v>73525.5</v>
      </c>
      <c r="K79" s="146">
        <f t="shared" si="19"/>
        <v>75192.2</v>
      </c>
      <c r="L79" s="26"/>
    </row>
    <row r="80" spans="2:12" ht="15.75">
      <c r="B80" s="123">
        <f t="shared" si="18"/>
        <v>53</v>
      </c>
      <c r="C80" s="15" t="s">
        <v>6</v>
      </c>
      <c r="D80" s="147">
        <f aca="true" t="shared" si="20" ref="D80:D84">SUM(E80:K80)</f>
        <v>118459.90000000001</v>
      </c>
      <c r="E80" s="147">
        <v>16848.1</v>
      </c>
      <c r="F80" s="148">
        <v>17986.3</v>
      </c>
      <c r="G80" s="216">
        <v>17986.3</v>
      </c>
      <c r="H80" s="214">
        <f>H83</f>
        <v>16867.3</v>
      </c>
      <c r="I80" s="149">
        <f aca="true" t="shared" si="21" ref="I80:K80">I83</f>
        <v>15392.8</v>
      </c>
      <c r="J80" s="149">
        <f t="shared" si="21"/>
        <v>15392.8</v>
      </c>
      <c r="K80" s="149">
        <f t="shared" si="21"/>
        <v>17986.3</v>
      </c>
      <c r="L80" s="4"/>
    </row>
    <row r="81" spans="2:12" ht="15.75">
      <c r="B81" s="123">
        <f t="shared" si="18"/>
        <v>54</v>
      </c>
      <c r="C81" s="15" t="s">
        <v>7</v>
      </c>
      <c r="D81" s="147">
        <f t="shared" si="20"/>
        <v>369121.4</v>
      </c>
      <c r="E81" s="147">
        <v>45432.1</v>
      </c>
      <c r="F81" s="148">
        <f>53084.9-1199.1</f>
        <v>51885.8</v>
      </c>
      <c r="G81" s="216">
        <f>G88</f>
        <v>47315.9</v>
      </c>
      <c r="H81" s="214">
        <f>H84</f>
        <v>53682</v>
      </c>
      <c r="I81" s="149">
        <f aca="true" t="shared" si="22" ref="I81:J81">I84</f>
        <v>55467</v>
      </c>
      <c r="J81" s="149">
        <f t="shared" si="22"/>
        <v>58132.7</v>
      </c>
      <c r="K81" s="150">
        <v>57205.9</v>
      </c>
      <c r="L81" s="4"/>
    </row>
    <row r="82" spans="2:12" ht="15.75">
      <c r="B82" s="123">
        <f t="shared" si="18"/>
        <v>55</v>
      </c>
      <c r="C82" s="15" t="s">
        <v>8</v>
      </c>
      <c r="D82" s="151">
        <f t="shared" si="20"/>
        <v>487581.3</v>
      </c>
      <c r="E82" s="145">
        <v>62280.2</v>
      </c>
      <c r="F82" s="145">
        <f>SUM(F83:F84)</f>
        <v>69872.1</v>
      </c>
      <c r="G82" s="146">
        <f>SUM(G83:G84)</f>
        <v>65302.2</v>
      </c>
      <c r="H82" s="200">
        <f>H87+H88</f>
        <v>70549.3</v>
      </c>
      <c r="I82" s="146">
        <f aca="true" t="shared" si="23" ref="I82:J82">I87+I88</f>
        <v>70859.8</v>
      </c>
      <c r="J82" s="146">
        <f t="shared" si="23"/>
        <v>73525.5</v>
      </c>
      <c r="K82" s="152">
        <v>75192.2</v>
      </c>
      <c r="L82" s="4"/>
    </row>
    <row r="83" spans="2:12" ht="15.75">
      <c r="B83" s="123">
        <f t="shared" si="18"/>
        <v>56</v>
      </c>
      <c r="C83" s="15" t="s">
        <v>6</v>
      </c>
      <c r="D83" s="153">
        <f t="shared" si="20"/>
        <v>118459.90000000001</v>
      </c>
      <c r="E83" s="153">
        <v>16848.1</v>
      </c>
      <c r="F83" s="150">
        <v>17986.3</v>
      </c>
      <c r="G83" s="216">
        <v>17986.3</v>
      </c>
      <c r="H83" s="214">
        <f>H87</f>
        <v>16867.3</v>
      </c>
      <c r="I83" s="149">
        <f aca="true" t="shared" si="24" ref="I83:J83">I87</f>
        <v>15392.8</v>
      </c>
      <c r="J83" s="149">
        <f t="shared" si="24"/>
        <v>15392.8</v>
      </c>
      <c r="K83" s="150">
        <v>17986.3</v>
      </c>
      <c r="L83" s="4"/>
    </row>
    <row r="84" spans="2:12" ht="16.5" thickBot="1">
      <c r="B84" s="123">
        <f t="shared" si="18"/>
        <v>57</v>
      </c>
      <c r="C84" s="28" t="s">
        <v>7</v>
      </c>
      <c r="D84" s="154">
        <f t="shared" si="20"/>
        <v>369121.4</v>
      </c>
      <c r="E84" s="153">
        <v>45432.1</v>
      </c>
      <c r="F84" s="150">
        <f>53084.9-1199.1</f>
        <v>51885.8</v>
      </c>
      <c r="G84" s="216">
        <f>G81</f>
        <v>47315.9</v>
      </c>
      <c r="H84" s="214">
        <f>H88</f>
        <v>53682</v>
      </c>
      <c r="I84" s="149">
        <f aca="true" t="shared" si="25" ref="I84:J84">I88</f>
        <v>55467</v>
      </c>
      <c r="J84" s="149">
        <f t="shared" si="25"/>
        <v>58132.7</v>
      </c>
      <c r="K84" s="150">
        <v>57205.9</v>
      </c>
      <c r="L84" s="29"/>
    </row>
    <row r="85" spans="2:12" ht="16.5" thickBot="1">
      <c r="B85" s="123">
        <f t="shared" si="18"/>
        <v>58</v>
      </c>
      <c r="C85" s="288" t="s">
        <v>11</v>
      </c>
      <c r="D85" s="288"/>
      <c r="E85" s="288"/>
      <c r="F85" s="288"/>
      <c r="G85" s="288"/>
      <c r="H85" s="288"/>
      <c r="I85" s="288"/>
      <c r="J85" s="288"/>
      <c r="K85" s="288"/>
      <c r="L85" s="289"/>
    </row>
    <row r="86" spans="2:12" ht="47.25">
      <c r="B86" s="123">
        <f t="shared" si="18"/>
        <v>59</v>
      </c>
      <c r="C86" s="22" t="s">
        <v>12</v>
      </c>
      <c r="D86" s="145">
        <f aca="true" t="shared" si="26" ref="D86:D97">SUM(E86:K86)</f>
        <v>487581.3</v>
      </c>
      <c r="E86" s="145">
        <v>62280.2</v>
      </c>
      <c r="F86" s="145">
        <f>SUM(F87:F88)</f>
        <v>69872.1</v>
      </c>
      <c r="G86" s="146">
        <f>SUM(G87:G88)</f>
        <v>65302.2</v>
      </c>
      <c r="H86" s="200">
        <f>H87+H88</f>
        <v>70549.3</v>
      </c>
      <c r="I86" s="146">
        <f aca="true" t="shared" si="27" ref="I86:J86">I87+I88</f>
        <v>70859.8</v>
      </c>
      <c r="J86" s="146">
        <f t="shared" si="27"/>
        <v>73525.5</v>
      </c>
      <c r="K86" s="152">
        <v>75192.2</v>
      </c>
      <c r="L86" s="43"/>
    </row>
    <row r="87" spans="2:12" ht="15.75">
      <c r="B87" s="123">
        <f t="shared" si="18"/>
        <v>60</v>
      </c>
      <c r="C87" s="15" t="s">
        <v>6</v>
      </c>
      <c r="D87" s="153">
        <f t="shared" si="26"/>
        <v>118459.90000000001</v>
      </c>
      <c r="E87" s="153">
        <v>16848.1</v>
      </c>
      <c r="F87" s="150">
        <v>17986.3</v>
      </c>
      <c r="G87" s="216">
        <v>17986.3</v>
      </c>
      <c r="H87" s="214">
        <f>H94</f>
        <v>16867.3</v>
      </c>
      <c r="I87" s="149">
        <f aca="true" t="shared" si="28" ref="I87:J87">I94</f>
        <v>15392.8</v>
      </c>
      <c r="J87" s="149">
        <f t="shared" si="28"/>
        <v>15392.8</v>
      </c>
      <c r="K87" s="150">
        <v>17986.3</v>
      </c>
      <c r="L87" s="37"/>
    </row>
    <row r="88" spans="2:12" ht="15.75">
      <c r="B88" s="123">
        <f t="shared" si="18"/>
        <v>61</v>
      </c>
      <c r="C88" s="15" t="s">
        <v>7</v>
      </c>
      <c r="D88" s="153">
        <f t="shared" si="26"/>
        <v>369121.4</v>
      </c>
      <c r="E88" s="153">
        <v>45432.1</v>
      </c>
      <c r="F88" s="150">
        <v>51885.8</v>
      </c>
      <c r="G88" s="216">
        <f>G90+G92+G95+G97</f>
        <v>47315.9</v>
      </c>
      <c r="H88" s="214">
        <f>H90+H92+H95+H97</f>
        <v>53682</v>
      </c>
      <c r="I88" s="149">
        <f aca="true" t="shared" si="29" ref="I88:J88">I90+I92+I95+I97</f>
        <v>55467</v>
      </c>
      <c r="J88" s="149">
        <f t="shared" si="29"/>
        <v>58132.7</v>
      </c>
      <c r="K88" s="150">
        <v>57205.9</v>
      </c>
      <c r="L88" s="40"/>
    </row>
    <row r="89" spans="2:23" ht="157.5">
      <c r="B89" s="123">
        <f t="shared" si="18"/>
        <v>62</v>
      </c>
      <c r="C89" s="190" t="s">
        <v>28</v>
      </c>
      <c r="D89" s="147">
        <f>SUM(E89:K89)</f>
        <v>191867.5</v>
      </c>
      <c r="E89" s="147">
        <v>22369.7</v>
      </c>
      <c r="F89" s="147">
        <v>26811.5</v>
      </c>
      <c r="G89" s="217">
        <f>SUM(G90)</f>
        <v>26184.7</v>
      </c>
      <c r="H89" s="218">
        <f>H90</f>
        <v>27124.5</v>
      </c>
      <c r="I89" s="155">
        <f>I90</f>
        <v>28343</v>
      </c>
      <c r="J89" s="155">
        <f>J90</f>
        <v>30412.1</v>
      </c>
      <c r="K89" s="153">
        <v>30622</v>
      </c>
      <c r="L89" s="37" t="s">
        <v>29</v>
      </c>
      <c r="U89" s="42"/>
      <c r="W89" s="42"/>
    </row>
    <row r="90" spans="2:12" ht="15.75">
      <c r="B90" s="123">
        <f>SUM(B89,1)</f>
        <v>63</v>
      </c>
      <c r="C90" s="15" t="s">
        <v>7</v>
      </c>
      <c r="D90" s="147">
        <f t="shared" si="26"/>
        <v>191867.5</v>
      </c>
      <c r="E90" s="147">
        <v>22369.7</v>
      </c>
      <c r="F90" s="147">
        <v>26811.5</v>
      </c>
      <c r="G90" s="217">
        <v>26184.7</v>
      </c>
      <c r="H90" s="218">
        <v>27124.5</v>
      </c>
      <c r="I90" s="155">
        <v>28343</v>
      </c>
      <c r="J90" s="155">
        <v>30412.1</v>
      </c>
      <c r="K90" s="153">
        <v>30622</v>
      </c>
      <c r="L90" s="37"/>
    </row>
    <row r="91" spans="2:22" ht="156.75" customHeight="1">
      <c r="B91" s="123">
        <f t="shared" si="18"/>
        <v>64</v>
      </c>
      <c r="C91" s="79" t="s">
        <v>30</v>
      </c>
      <c r="D91" s="147">
        <f t="shared" si="26"/>
        <v>93695.097</v>
      </c>
      <c r="E91" s="147">
        <v>13419.2</v>
      </c>
      <c r="F91" s="147">
        <v>15034.3</v>
      </c>
      <c r="G91" s="217">
        <v>10349.897</v>
      </c>
      <c r="H91" s="218">
        <f>H92</f>
        <v>12067</v>
      </c>
      <c r="I91" s="155">
        <f>I92</f>
        <v>13116.8</v>
      </c>
      <c r="J91" s="155">
        <f>J92</f>
        <v>13648</v>
      </c>
      <c r="K91" s="153">
        <v>16059.9</v>
      </c>
      <c r="L91" s="222" t="s">
        <v>72</v>
      </c>
      <c r="U91" s="42"/>
      <c r="V91" s="42"/>
    </row>
    <row r="92" spans="2:12" ht="15.75">
      <c r="B92" s="123">
        <f t="shared" si="18"/>
        <v>65</v>
      </c>
      <c r="C92" s="80" t="s">
        <v>7</v>
      </c>
      <c r="D92" s="147">
        <f t="shared" si="26"/>
        <v>93695.097</v>
      </c>
      <c r="E92" s="147">
        <v>13419.2</v>
      </c>
      <c r="F92" s="147">
        <v>15034.3</v>
      </c>
      <c r="G92" s="217">
        <v>10349.897</v>
      </c>
      <c r="H92" s="218">
        <v>12067</v>
      </c>
      <c r="I92" s="155">
        <v>13116.8</v>
      </c>
      <c r="J92" s="155">
        <v>13648</v>
      </c>
      <c r="K92" s="153">
        <v>16059.9</v>
      </c>
      <c r="L92" s="76"/>
    </row>
    <row r="93" spans="2:21" ht="81" customHeight="1">
      <c r="B93" s="123">
        <f t="shared" si="18"/>
        <v>66</v>
      </c>
      <c r="C93" s="79" t="s">
        <v>31</v>
      </c>
      <c r="D93" s="147">
        <f t="shared" si="26"/>
        <v>198335.20299999998</v>
      </c>
      <c r="E93" s="147">
        <f>SUM(E94:E95)</f>
        <v>25933.3</v>
      </c>
      <c r="F93" s="147">
        <v>27526.3</v>
      </c>
      <c r="G93" s="217">
        <f>SUM(G94:G95)</f>
        <v>28267.603</v>
      </c>
      <c r="H93" s="218">
        <f>H94+H95</f>
        <v>30867.3</v>
      </c>
      <c r="I93" s="155">
        <f>I94+I95</f>
        <v>28855</v>
      </c>
      <c r="J93" s="155">
        <f>J94+J95</f>
        <v>28920.4</v>
      </c>
      <c r="K93" s="153">
        <v>27965.3</v>
      </c>
      <c r="L93" s="223">
        <v>39</v>
      </c>
      <c r="U93" s="42"/>
    </row>
    <row r="94" spans="2:12" ht="15.75">
      <c r="B94" s="123">
        <f t="shared" si="18"/>
        <v>67</v>
      </c>
      <c r="C94" s="80" t="s">
        <v>6</v>
      </c>
      <c r="D94" s="153">
        <f t="shared" si="26"/>
        <v>118459.90000000001</v>
      </c>
      <c r="E94" s="153">
        <v>16848.1</v>
      </c>
      <c r="F94" s="150">
        <v>17986.3</v>
      </c>
      <c r="G94" s="216">
        <v>17986.3</v>
      </c>
      <c r="H94" s="214">
        <v>16867.3</v>
      </c>
      <c r="I94" s="149">
        <v>15392.8</v>
      </c>
      <c r="J94" s="149">
        <v>15392.8</v>
      </c>
      <c r="K94" s="150">
        <v>17986.3</v>
      </c>
      <c r="L94" s="77"/>
    </row>
    <row r="95" spans="2:12" ht="15.75">
      <c r="B95" s="123">
        <f t="shared" si="18"/>
        <v>68</v>
      </c>
      <c r="C95" s="80" t="s">
        <v>7</v>
      </c>
      <c r="D95" s="153">
        <f t="shared" si="26"/>
        <v>79875.303</v>
      </c>
      <c r="E95" s="153">
        <v>9085.2</v>
      </c>
      <c r="F95" s="153">
        <v>9540</v>
      </c>
      <c r="G95" s="217">
        <v>10281.303</v>
      </c>
      <c r="H95" s="218">
        <v>14000</v>
      </c>
      <c r="I95" s="155">
        <v>13462.2</v>
      </c>
      <c r="J95" s="155">
        <v>13527.6</v>
      </c>
      <c r="K95" s="153">
        <v>9979</v>
      </c>
      <c r="L95" s="76"/>
    </row>
    <row r="96" spans="2:21" ht="82.5" customHeight="1">
      <c r="B96" s="123">
        <f t="shared" si="18"/>
        <v>69</v>
      </c>
      <c r="C96" s="81" t="s">
        <v>32</v>
      </c>
      <c r="D96" s="147">
        <f t="shared" si="26"/>
        <v>3683.5</v>
      </c>
      <c r="E96" s="147">
        <v>558</v>
      </c>
      <c r="F96" s="147">
        <v>500</v>
      </c>
      <c r="G96" s="217">
        <f>G97</f>
        <v>500</v>
      </c>
      <c r="H96" s="218">
        <f>H97</f>
        <v>490.5</v>
      </c>
      <c r="I96" s="155">
        <f>I97</f>
        <v>545</v>
      </c>
      <c r="J96" s="155">
        <f>J97</f>
        <v>545</v>
      </c>
      <c r="K96" s="153">
        <v>545</v>
      </c>
      <c r="L96" s="223">
        <v>40</v>
      </c>
      <c r="U96" s="42"/>
    </row>
    <row r="97" spans="2:12" ht="16.5" thickBot="1">
      <c r="B97" s="123">
        <f>SUM(B96,1)</f>
        <v>70</v>
      </c>
      <c r="C97" s="82" t="s">
        <v>7</v>
      </c>
      <c r="D97" s="154">
        <f t="shared" si="26"/>
        <v>3683.5</v>
      </c>
      <c r="E97" s="154">
        <v>558</v>
      </c>
      <c r="F97" s="154">
        <v>500</v>
      </c>
      <c r="G97" s="156">
        <v>500</v>
      </c>
      <c r="H97" s="202">
        <v>490.5</v>
      </c>
      <c r="I97" s="156">
        <v>545</v>
      </c>
      <c r="J97" s="156">
        <v>545</v>
      </c>
      <c r="K97" s="154">
        <v>545</v>
      </c>
      <c r="L97" s="83"/>
    </row>
    <row r="98" spans="2:12" ht="31.5" customHeight="1" thickBot="1">
      <c r="B98" s="123">
        <f t="shared" si="18"/>
        <v>71</v>
      </c>
      <c r="C98" s="295" t="s">
        <v>33</v>
      </c>
      <c r="D98" s="295"/>
      <c r="E98" s="295"/>
      <c r="F98" s="295"/>
      <c r="G98" s="295"/>
      <c r="H98" s="295"/>
      <c r="I98" s="295"/>
      <c r="J98" s="295"/>
      <c r="K98" s="295"/>
      <c r="L98" s="296"/>
    </row>
    <row r="99" spans="2:12" ht="45" customHeight="1">
      <c r="B99" s="123">
        <f t="shared" si="18"/>
        <v>72</v>
      </c>
      <c r="C99" s="182" t="s">
        <v>10</v>
      </c>
      <c r="D99" s="84">
        <f>D109+D112</f>
        <v>909.2</v>
      </c>
      <c r="E99" s="84">
        <v>152.1</v>
      </c>
      <c r="F99" s="84">
        <v>117.6</v>
      </c>
      <c r="G99" s="94">
        <f>SUM(G100:G101)</f>
        <v>128.8</v>
      </c>
      <c r="H99" s="203">
        <f>H100+H101</f>
        <v>135.9</v>
      </c>
      <c r="I99" s="94">
        <f aca="true" t="shared" si="30" ref="I99:J99">I100+I101</f>
        <v>135.9</v>
      </c>
      <c r="J99" s="94">
        <f t="shared" si="30"/>
        <v>135.9</v>
      </c>
      <c r="K99" s="85">
        <v>103</v>
      </c>
      <c r="L99" s="86"/>
    </row>
    <row r="100" spans="2:12" ht="17.25" customHeight="1">
      <c r="B100" s="123">
        <f t="shared" si="18"/>
        <v>73</v>
      </c>
      <c r="C100" s="87" t="s">
        <v>6</v>
      </c>
      <c r="D100" s="86">
        <f aca="true" t="shared" si="31" ref="D100:D104">SUM(E100:K100)</f>
        <v>23.2</v>
      </c>
      <c r="E100" s="76">
        <v>23.2</v>
      </c>
      <c r="F100" s="76">
        <v>0</v>
      </c>
      <c r="G100" s="221">
        <v>0</v>
      </c>
      <c r="H100" s="220">
        <f>H103</f>
        <v>0</v>
      </c>
      <c r="I100" s="130">
        <f aca="true" t="shared" si="32" ref="I100:J100">I103</f>
        <v>0</v>
      </c>
      <c r="J100" s="130">
        <f t="shared" si="32"/>
        <v>0</v>
      </c>
      <c r="K100" s="77">
        <v>0</v>
      </c>
      <c r="L100" s="77"/>
    </row>
    <row r="101" spans="2:12" ht="14.25" customHeight="1">
      <c r="B101" s="123">
        <f t="shared" si="18"/>
        <v>74</v>
      </c>
      <c r="C101" s="87" t="s">
        <v>7</v>
      </c>
      <c r="D101" s="88">
        <f t="shared" si="31"/>
        <v>886</v>
      </c>
      <c r="E101" s="78">
        <v>128.9</v>
      </c>
      <c r="F101" s="78">
        <v>117.6</v>
      </c>
      <c r="G101" s="221">
        <v>128.8</v>
      </c>
      <c r="H101" s="220">
        <f>H104</f>
        <v>135.9</v>
      </c>
      <c r="I101" s="130">
        <f aca="true" t="shared" si="33" ref="I101:J101">I104</f>
        <v>135.9</v>
      </c>
      <c r="J101" s="130">
        <f t="shared" si="33"/>
        <v>135.9</v>
      </c>
      <c r="K101" s="77">
        <v>103</v>
      </c>
      <c r="L101" s="77"/>
    </row>
    <row r="102" spans="2:12" ht="17.25" customHeight="1">
      <c r="B102" s="123">
        <f t="shared" si="18"/>
        <v>75</v>
      </c>
      <c r="C102" s="89" t="s">
        <v>8</v>
      </c>
      <c r="D102" s="84">
        <f t="shared" si="31"/>
        <v>909.1999999999999</v>
      </c>
      <c r="E102" s="90">
        <v>152.1</v>
      </c>
      <c r="F102" s="90">
        <v>117.6</v>
      </c>
      <c r="G102" s="97">
        <f>SUM(G103:G104)</f>
        <v>128.8</v>
      </c>
      <c r="H102" s="204">
        <f>H103+H104</f>
        <v>135.9</v>
      </c>
      <c r="I102" s="97">
        <f aca="true" t="shared" si="34" ref="I102:J102">I103+I104</f>
        <v>135.9</v>
      </c>
      <c r="J102" s="97">
        <f t="shared" si="34"/>
        <v>135.9</v>
      </c>
      <c r="K102" s="91">
        <v>103</v>
      </c>
      <c r="L102" s="77"/>
    </row>
    <row r="103" spans="2:12" ht="18" customHeight="1">
      <c r="B103" s="123">
        <f t="shared" si="18"/>
        <v>76</v>
      </c>
      <c r="C103" s="87" t="s">
        <v>6</v>
      </c>
      <c r="D103" s="86">
        <f t="shared" si="31"/>
        <v>23.2</v>
      </c>
      <c r="E103" s="76">
        <v>23.2</v>
      </c>
      <c r="F103" s="76">
        <v>0</v>
      </c>
      <c r="G103" s="221">
        <v>0</v>
      </c>
      <c r="H103" s="220">
        <f>H107</f>
        <v>0</v>
      </c>
      <c r="I103" s="130">
        <v>0</v>
      </c>
      <c r="J103" s="130">
        <v>0</v>
      </c>
      <c r="K103" s="77">
        <v>0</v>
      </c>
      <c r="L103" s="77"/>
    </row>
    <row r="104" spans="2:12" ht="18.75" customHeight="1">
      <c r="B104" s="123">
        <f t="shared" si="18"/>
        <v>77</v>
      </c>
      <c r="C104" s="87" t="s">
        <v>7</v>
      </c>
      <c r="D104" s="77">
        <f t="shared" si="31"/>
        <v>886</v>
      </c>
      <c r="E104" s="76">
        <v>128.9</v>
      </c>
      <c r="F104" s="76">
        <v>117.6</v>
      </c>
      <c r="G104" s="221">
        <f>G108</f>
        <v>128.8</v>
      </c>
      <c r="H104" s="220">
        <f>H108</f>
        <v>135.9</v>
      </c>
      <c r="I104" s="130">
        <f aca="true" t="shared" si="35" ref="I104:J104">I108</f>
        <v>135.9</v>
      </c>
      <c r="J104" s="130">
        <f t="shared" si="35"/>
        <v>135.9</v>
      </c>
      <c r="K104" s="77">
        <v>103</v>
      </c>
      <c r="L104" s="77"/>
    </row>
    <row r="105" spans="2:12" ht="21.75" customHeight="1">
      <c r="B105" s="123">
        <f t="shared" si="18"/>
        <v>78</v>
      </c>
      <c r="C105" s="280" t="s">
        <v>11</v>
      </c>
      <c r="D105" s="280"/>
      <c r="E105" s="280"/>
      <c r="F105" s="280"/>
      <c r="G105" s="280"/>
      <c r="H105" s="280"/>
      <c r="I105" s="280"/>
      <c r="J105" s="280"/>
      <c r="K105" s="280"/>
      <c r="L105" s="280"/>
    </row>
    <row r="106" spans="2:12" ht="47.25">
      <c r="B106" s="123">
        <f t="shared" si="18"/>
        <v>79</v>
      </c>
      <c r="C106" s="53" t="s">
        <v>12</v>
      </c>
      <c r="D106" s="90">
        <f>D102</f>
        <v>909.1999999999999</v>
      </c>
      <c r="E106" s="90">
        <f aca="true" t="shared" si="36" ref="E106:K106">E102</f>
        <v>152.1</v>
      </c>
      <c r="F106" s="90">
        <f t="shared" si="36"/>
        <v>117.6</v>
      </c>
      <c r="G106" s="96">
        <f t="shared" si="36"/>
        <v>128.8</v>
      </c>
      <c r="H106" s="205">
        <f>H107+H108</f>
        <v>135.9</v>
      </c>
      <c r="I106" s="96">
        <f aca="true" t="shared" si="37" ref="I106:J106">I107+I108</f>
        <v>135.9</v>
      </c>
      <c r="J106" s="96">
        <f t="shared" si="37"/>
        <v>135.9</v>
      </c>
      <c r="K106" s="93">
        <f t="shared" si="36"/>
        <v>103</v>
      </c>
      <c r="L106" s="52"/>
    </row>
    <row r="107" spans="2:12" ht="15.75">
      <c r="B107" s="123">
        <f t="shared" si="18"/>
        <v>80</v>
      </c>
      <c r="C107" s="2" t="s">
        <v>6</v>
      </c>
      <c r="D107" s="78">
        <f>D103</f>
        <v>23.2</v>
      </c>
      <c r="E107" s="78">
        <f aca="true" t="shared" si="38" ref="E107:G107">E103</f>
        <v>23.2</v>
      </c>
      <c r="F107" s="78">
        <v>0</v>
      </c>
      <c r="G107" s="131">
        <f t="shared" si="38"/>
        <v>0</v>
      </c>
      <c r="H107" s="206">
        <v>0</v>
      </c>
      <c r="I107" s="131">
        <v>0</v>
      </c>
      <c r="J107" s="131">
        <v>0</v>
      </c>
      <c r="K107" s="76">
        <v>0</v>
      </c>
      <c r="L107" s="4"/>
    </row>
    <row r="108" spans="2:12" ht="15.75">
      <c r="B108" s="123">
        <f t="shared" si="18"/>
        <v>81</v>
      </c>
      <c r="C108" s="2" t="s">
        <v>7</v>
      </c>
      <c r="D108" s="78">
        <f>D104</f>
        <v>886</v>
      </c>
      <c r="E108" s="78">
        <v>128.9</v>
      </c>
      <c r="F108" s="78">
        <v>117.6</v>
      </c>
      <c r="G108" s="221">
        <f>G111+G114</f>
        <v>128.8</v>
      </c>
      <c r="H108" s="220">
        <v>135.9</v>
      </c>
      <c r="I108" s="130">
        <v>135.9</v>
      </c>
      <c r="J108" s="130">
        <v>135.9</v>
      </c>
      <c r="K108" s="77">
        <v>103</v>
      </c>
      <c r="L108" s="4"/>
    </row>
    <row r="109" spans="2:12" ht="157.5">
      <c r="B109" s="123">
        <f t="shared" si="18"/>
        <v>82</v>
      </c>
      <c r="C109" s="191" t="s">
        <v>34</v>
      </c>
      <c r="D109" s="78">
        <f>SUM(E109:K109)</f>
        <v>155.10000000000002</v>
      </c>
      <c r="E109" s="78">
        <v>20</v>
      </c>
      <c r="F109" s="78">
        <v>21</v>
      </c>
      <c r="G109" s="221">
        <f>G111</f>
        <v>22.5</v>
      </c>
      <c r="H109" s="220">
        <f>H110+H111</f>
        <v>22.9</v>
      </c>
      <c r="I109" s="130">
        <f aca="true" t="shared" si="39" ref="I109:K109">I110+I111</f>
        <v>22.9</v>
      </c>
      <c r="J109" s="130">
        <f t="shared" si="39"/>
        <v>22.9</v>
      </c>
      <c r="K109" s="130">
        <f t="shared" si="39"/>
        <v>22.9</v>
      </c>
      <c r="L109" s="4">
        <v>44</v>
      </c>
    </row>
    <row r="110" spans="2:12" ht="15.75">
      <c r="B110" s="123">
        <f t="shared" si="18"/>
        <v>83</v>
      </c>
      <c r="C110" s="2" t="s">
        <v>6</v>
      </c>
      <c r="D110" s="78">
        <f aca="true" t="shared" si="40" ref="D110:D111">SUM(E110:K110)</f>
        <v>0</v>
      </c>
      <c r="E110" s="78">
        <v>0</v>
      </c>
      <c r="F110" s="78">
        <v>0</v>
      </c>
      <c r="G110" s="131">
        <v>0</v>
      </c>
      <c r="H110" s="206">
        <v>0</v>
      </c>
      <c r="I110" s="131">
        <v>0</v>
      </c>
      <c r="J110" s="131">
        <v>0</v>
      </c>
      <c r="K110" s="76">
        <v>0</v>
      </c>
      <c r="L110" s="3"/>
    </row>
    <row r="111" spans="2:12" ht="15.75">
      <c r="B111" s="123">
        <f t="shared" si="18"/>
        <v>84</v>
      </c>
      <c r="C111" s="2" t="s">
        <v>7</v>
      </c>
      <c r="D111" s="78">
        <f t="shared" si="40"/>
        <v>155.10000000000002</v>
      </c>
      <c r="E111" s="78">
        <v>20</v>
      </c>
      <c r="F111" s="78">
        <v>21</v>
      </c>
      <c r="G111" s="131">
        <v>22.5</v>
      </c>
      <c r="H111" s="206">
        <v>22.9</v>
      </c>
      <c r="I111" s="131">
        <v>22.9</v>
      </c>
      <c r="J111" s="131">
        <v>22.9</v>
      </c>
      <c r="K111" s="76">
        <v>22.9</v>
      </c>
      <c r="L111" s="3"/>
    </row>
    <row r="112" spans="2:12" ht="94.5">
      <c r="B112" s="123">
        <f t="shared" si="18"/>
        <v>85</v>
      </c>
      <c r="C112" s="191" t="s">
        <v>35</v>
      </c>
      <c r="D112" s="78">
        <f>SUM(E112:K112)</f>
        <v>754.1</v>
      </c>
      <c r="E112" s="78">
        <v>132.1</v>
      </c>
      <c r="F112" s="78">
        <v>96.6</v>
      </c>
      <c r="G112" s="221">
        <f>G114</f>
        <v>106.3</v>
      </c>
      <c r="H112" s="220">
        <f>H113+H114</f>
        <v>113</v>
      </c>
      <c r="I112" s="130">
        <f aca="true" t="shared" si="41" ref="I112:J112">I113+I114</f>
        <v>113</v>
      </c>
      <c r="J112" s="130">
        <f t="shared" si="41"/>
        <v>113</v>
      </c>
      <c r="K112" s="77">
        <v>80.1</v>
      </c>
      <c r="L112" s="3">
        <v>46</v>
      </c>
    </row>
    <row r="113" spans="2:12" ht="15.75">
      <c r="B113" s="17">
        <v>86</v>
      </c>
      <c r="C113" s="2" t="s">
        <v>6</v>
      </c>
      <c r="D113" s="76">
        <v>23.2</v>
      </c>
      <c r="E113" s="76">
        <v>23.2</v>
      </c>
      <c r="F113" s="76">
        <v>0</v>
      </c>
      <c r="G113" s="221">
        <v>0</v>
      </c>
      <c r="H113" s="220">
        <v>0</v>
      </c>
      <c r="I113" s="130">
        <v>0</v>
      </c>
      <c r="J113" s="130">
        <v>0</v>
      </c>
      <c r="K113" s="77" t="s">
        <v>26</v>
      </c>
      <c r="L113" s="3"/>
    </row>
    <row r="114" spans="2:12" ht="15">
      <c r="B114" s="257">
        <v>87</v>
      </c>
      <c r="C114" s="258" t="s">
        <v>7</v>
      </c>
      <c r="D114" s="276">
        <f>SUM(E114:K117)</f>
        <v>730.9</v>
      </c>
      <c r="E114" s="276">
        <v>108.9</v>
      </c>
      <c r="F114" s="276">
        <v>96.6</v>
      </c>
      <c r="G114" s="270">
        <v>106.3</v>
      </c>
      <c r="H114" s="272">
        <v>113</v>
      </c>
      <c r="I114" s="270">
        <v>113</v>
      </c>
      <c r="J114" s="270">
        <v>113</v>
      </c>
      <c r="K114" s="298">
        <v>80.1</v>
      </c>
      <c r="L114" s="291"/>
    </row>
    <row r="115" spans="2:12" ht="3" customHeight="1" thickBot="1">
      <c r="B115" s="257"/>
      <c r="C115" s="258"/>
      <c r="D115" s="276"/>
      <c r="E115" s="276"/>
      <c r="F115" s="276"/>
      <c r="G115" s="270"/>
      <c r="H115" s="272"/>
      <c r="I115" s="270"/>
      <c r="J115" s="270"/>
      <c r="K115" s="298"/>
      <c r="L115" s="291"/>
    </row>
    <row r="116" spans="2:12" ht="6" customHeight="1" hidden="1" thickBot="1">
      <c r="B116" s="257"/>
      <c r="C116" s="258"/>
      <c r="D116" s="276"/>
      <c r="E116" s="276"/>
      <c r="F116" s="276"/>
      <c r="G116" s="270"/>
      <c r="H116" s="272"/>
      <c r="I116" s="270"/>
      <c r="J116" s="270"/>
      <c r="K116" s="298"/>
      <c r="L116" s="291"/>
    </row>
    <row r="117" spans="2:12" ht="15" hidden="1">
      <c r="B117" s="306"/>
      <c r="C117" s="305"/>
      <c r="D117" s="277"/>
      <c r="E117" s="277"/>
      <c r="F117" s="277"/>
      <c r="G117" s="271"/>
      <c r="H117" s="273"/>
      <c r="I117" s="271"/>
      <c r="J117" s="271"/>
      <c r="K117" s="299"/>
      <c r="L117" s="300"/>
    </row>
    <row r="118" spans="2:12" ht="42.75" customHeight="1" thickBot="1">
      <c r="B118" s="63">
        <v>88</v>
      </c>
      <c r="C118" s="307" t="s">
        <v>68</v>
      </c>
      <c r="D118" s="307"/>
      <c r="E118" s="307"/>
      <c r="F118" s="307"/>
      <c r="G118" s="307"/>
      <c r="H118" s="307"/>
      <c r="I118" s="307"/>
      <c r="J118" s="307"/>
      <c r="K118" s="307"/>
      <c r="L118" s="308"/>
    </row>
    <row r="119" spans="2:12" ht="47.25">
      <c r="B119" s="32">
        <f>SUM(B118,1)</f>
        <v>89</v>
      </c>
      <c r="C119" s="66" t="s">
        <v>10</v>
      </c>
      <c r="D119" s="157">
        <f>D128</f>
        <v>205372.182</v>
      </c>
      <c r="E119" s="158">
        <v>40101.2</v>
      </c>
      <c r="F119" s="158">
        <f>SUM(F120:F122)</f>
        <v>36376.7</v>
      </c>
      <c r="G119" s="158">
        <f>G123</f>
        <v>33478.718</v>
      </c>
      <c r="H119" s="207">
        <f>H120+H121+H122</f>
        <v>42205.96400000001</v>
      </c>
      <c r="I119" s="158">
        <f aca="true" t="shared" si="42" ref="I119:J119">I120+I121+I122</f>
        <v>15976.2</v>
      </c>
      <c r="J119" s="158">
        <f t="shared" si="42"/>
        <v>15228.4</v>
      </c>
      <c r="K119" s="158">
        <v>22005</v>
      </c>
      <c r="L119" s="67"/>
    </row>
    <row r="120" spans="2:12" ht="15.75">
      <c r="B120" s="32">
        <f aca="true" t="shared" si="43" ref="B120:B136">SUM(B119,1)</f>
        <v>90</v>
      </c>
      <c r="C120" s="68" t="s">
        <v>5</v>
      </c>
      <c r="D120" s="156">
        <f>D124</f>
        <v>1683.5</v>
      </c>
      <c r="E120" s="155">
        <v>0</v>
      </c>
      <c r="F120" s="155">
        <v>698</v>
      </c>
      <c r="G120" s="216">
        <f>G129</f>
        <v>985.5</v>
      </c>
      <c r="H120" s="214">
        <v>0</v>
      </c>
      <c r="I120" s="149">
        <v>0</v>
      </c>
      <c r="J120" s="149">
        <v>0</v>
      </c>
      <c r="K120" s="149">
        <v>0</v>
      </c>
      <c r="L120" s="69"/>
    </row>
    <row r="121" spans="2:12" ht="15.75">
      <c r="B121" s="32">
        <f t="shared" si="43"/>
        <v>91</v>
      </c>
      <c r="C121" s="70" t="s">
        <v>6</v>
      </c>
      <c r="D121" s="156">
        <f>D125</f>
        <v>34555.682</v>
      </c>
      <c r="E121" s="155">
        <v>3018.1</v>
      </c>
      <c r="F121" s="155">
        <f>F136+F141+F146+F156+F160</f>
        <v>9143.099999999999</v>
      </c>
      <c r="G121" s="216">
        <f>G125</f>
        <v>4777.918</v>
      </c>
      <c r="H121" s="214">
        <f>H125</f>
        <v>17616.564000000002</v>
      </c>
      <c r="I121" s="149">
        <v>0</v>
      </c>
      <c r="J121" s="149">
        <v>0</v>
      </c>
      <c r="K121" s="149">
        <v>0</v>
      </c>
      <c r="L121" s="69"/>
    </row>
    <row r="122" spans="2:12" ht="15.75">
      <c r="B122" s="32">
        <f t="shared" si="43"/>
        <v>92</v>
      </c>
      <c r="C122" s="70" t="s">
        <v>7</v>
      </c>
      <c r="D122" s="156">
        <f>D126</f>
        <v>169133</v>
      </c>
      <c r="E122" s="155">
        <f>E134+E137+E142+E147+E157+E152</f>
        <v>37083.1</v>
      </c>
      <c r="F122" s="155">
        <f>F131</f>
        <v>26535.6</v>
      </c>
      <c r="G122" s="216">
        <f>G131</f>
        <v>27715.3</v>
      </c>
      <c r="H122" s="214">
        <f>H126</f>
        <v>24589.4</v>
      </c>
      <c r="I122" s="149">
        <f aca="true" t="shared" si="44" ref="I122:J122">I126</f>
        <v>15976.2</v>
      </c>
      <c r="J122" s="149">
        <f t="shared" si="44"/>
        <v>15228.4</v>
      </c>
      <c r="K122" s="149">
        <v>22005</v>
      </c>
      <c r="L122" s="69"/>
    </row>
    <row r="123" spans="2:12" ht="15.75">
      <c r="B123" s="32">
        <f t="shared" si="43"/>
        <v>93</v>
      </c>
      <c r="C123" s="70" t="s">
        <v>8</v>
      </c>
      <c r="D123" s="159">
        <f aca="true" t="shared" si="45" ref="D123:D125">SUM(E123:K123)</f>
        <v>205372.182</v>
      </c>
      <c r="E123" s="159">
        <v>40101.2</v>
      </c>
      <c r="F123" s="159">
        <f>SUM(F124:F126)</f>
        <v>36376.7</v>
      </c>
      <c r="G123" s="160">
        <f>G128</f>
        <v>33478.718</v>
      </c>
      <c r="H123" s="208">
        <f>H124+H125+H126</f>
        <v>42205.96400000001</v>
      </c>
      <c r="I123" s="160">
        <f aca="true" t="shared" si="46" ref="I123:J123">I124+I125+I126</f>
        <v>15976.2</v>
      </c>
      <c r="J123" s="160">
        <f t="shared" si="46"/>
        <v>15228.4</v>
      </c>
      <c r="K123" s="160">
        <v>22005</v>
      </c>
      <c r="L123" s="69"/>
    </row>
    <row r="124" spans="2:12" ht="15.75">
      <c r="B124" s="32">
        <f t="shared" si="43"/>
        <v>94</v>
      </c>
      <c r="C124" s="68" t="s">
        <v>5</v>
      </c>
      <c r="D124" s="156">
        <f t="shared" si="45"/>
        <v>1683.5</v>
      </c>
      <c r="E124" s="155">
        <v>0</v>
      </c>
      <c r="F124" s="155">
        <v>698</v>
      </c>
      <c r="G124" s="216">
        <f>G168</f>
        <v>985.5</v>
      </c>
      <c r="H124" s="214">
        <f>H129</f>
        <v>0</v>
      </c>
      <c r="I124" s="149">
        <v>0</v>
      </c>
      <c r="J124" s="149">
        <v>0</v>
      </c>
      <c r="K124" s="149">
        <v>0</v>
      </c>
      <c r="L124" s="69"/>
    </row>
    <row r="125" spans="2:12" ht="15.75">
      <c r="B125" s="32">
        <f t="shared" si="43"/>
        <v>95</v>
      </c>
      <c r="C125" s="70" t="s">
        <v>6</v>
      </c>
      <c r="D125" s="155">
        <f t="shared" si="45"/>
        <v>34555.682</v>
      </c>
      <c r="E125" s="155">
        <v>3018.1</v>
      </c>
      <c r="F125" s="155">
        <v>9143.1</v>
      </c>
      <c r="G125" s="216">
        <f>G130</f>
        <v>4777.918</v>
      </c>
      <c r="H125" s="214">
        <f>H130</f>
        <v>17616.564000000002</v>
      </c>
      <c r="I125" s="149">
        <f aca="true" t="shared" si="47" ref="I125:J125">I130</f>
        <v>0</v>
      </c>
      <c r="J125" s="149">
        <f t="shared" si="47"/>
        <v>0</v>
      </c>
      <c r="K125" s="149">
        <v>0</v>
      </c>
      <c r="L125" s="69"/>
    </row>
    <row r="126" spans="2:12" ht="16.5" thickBot="1">
      <c r="B126" s="32">
        <f t="shared" si="43"/>
        <v>96</v>
      </c>
      <c r="C126" s="71" t="s">
        <v>7</v>
      </c>
      <c r="D126" s="156">
        <f>D131</f>
        <v>169133</v>
      </c>
      <c r="E126" s="156">
        <f>E131</f>
        <v>37083.1</v>
      </c>
      <c r="F126" s="156">
        <f aca="true" t="shared" si="48" ref="F126:J126">F131</f>
        <v>26535.6</v>
      </c>
      <c r="G126" s="156">
        <f t="shared" si="48"/>
        <v>27715.3</v>
      </c>
      <c r="H126" s="202">
        <f t="shared" si="48"/>
        <v>24589.4</v>
      </c>
      <c r="I126" s="156">
        <f t="shared" si="48"/>
        <v>15976.2</v>
      </c>
      <c r="J126" s="156">
        <f t="shared" si="48"/>
        <v>15228.4</v>
      </c>
      <c r="K126" s="161">
        <v>22005</v>
      </c>
      <c r="L126" s="72"/>
    </row>
    <row r="127" spans="2:12" ht="16.5" thickBot="1">
      <c r="B127" s="32">
        <f t="shared" si="43"/>
        <v>97</v>
      </c>
      <c r="C127" s="309" t="s">
        <v>11</v>
      </c>
      <c r="D127" s="309"/>
      <c r="E127" s="309"/>
      <c r="F127" s="309"/>
      <c r="G127" s="309"/>
      <c r="H127" s="309"/>
      <c r="I127" s="309"/>
      <c r="J127" s="309"/>
      <c r="K127" s="309"/>
      <c r="L127" s="310"/>
    </row>
    <row r="128" spans="2:12" ht="47.25">
      <c r="B128" s="32">
        <f t="shared" si="43"/>
        <v>98</v>
      </c>
      <c r="C128" s="73" t="s">
        <v>36</v>
      </c>
      <c r="D128" s="146">
        <f aca="true" t="shared" si="49" ref="D128:D135">SUM(E128:K128)</f>
        <v>205372.182</v>
      </c>
      <c r="E128" s="146">
        <v>40101.2</v>
      </c>
      <c r="F128" s="146">
        <f>SUM(F129:F131)</f>
        <v>36376.7</v>
      </c>
      <c r="G128" s="158">
        <f>SUM(G129:G131)</f>
        <v>33478.718</v>
      </c>
      <c r="H128" s="207">
        <f>H129+H130+H131</f>
        <v>42205.96400000001</v>
      </c>
      <c r="I128" s="158">
        <f aca="true" t="shared" si="50" ref="I128:J128">I129+I130+I131</f>
        <v>15976.2</v>
      </c>
      <c r="J128" s="158">
        <f t="shared" si="50"/>
        <v>15228.4</v>
      </c>
      <c r="K128" s="158">
        <v>22005</v>
      </c>
      <c r="L128" s="74"/>
    </row>
    <row r="129" spans="2:12" ht="15.75">
      <c r="B129" s="32">
        <f t="shared" si="43"/>
        <v>99</v>
      </c>
      <c r="C129" s="19" t="s">
        <v>5</v>
      </c>
      <c r="D129" s="162">
        <f t="shared" si="49"/>
        <v>1683.5</v>
      </c>
      <c r="E129" s="153">
        <v>0</v>
      </c>
      <c r="F129" s="153">
        <v>698</v>
      </c>
      <c r="G129" s="216">
        <f>G168</f>
        <v>985.5</v>
      </c>
      <c r="H129" s="214">
        <v>0</v>
      </c>
      <c r="I129" s="149">
        <v>0</v>
      </c>
      <c r="J129" s="149">
        <v>0</v>
      </c>
      <c r="K129" s="150">
        <v>0</v>
      </c>
      <c r="L129" s="37"/>
    </row>
    <row r="130" spans="2:12" ht="15.75">
      <c r="B130" s="32">
        <f t="shared" si="43"/>
        <v>100</v>
      </c>
      <c r="C130" s="2" t="s">
        <v>6</v>
      </c>
      <c r="D130" s="162">
        <f>D133+D136+D141+D146+D151+D160+D164+D169+D156</f>
        <v>20544.818</v>
      </c>
      <c r="E130" s="162">
        <f aca="true" t="shared" si="51" ref="E130:J130">E133+E136+E141+E146+E151+E160+E164+E169+E156</f>
        <v>3018.1</v>
      </c>
      <c r="F130" s="162">
        <f t="shared" si="51"/>
        <v>9143.1</v>
      </c>
      <c r="G130" s="165">
        <f t="shared" si="51"/>
        <v>4777.918</v>
      </c>
      <c r="H130" s="209">
        <f>H133+H136+H141+H146+H151+H160+H164+H169+H156+H180</f>
        <v>17616.564000000002</v>
      </c>
      <c r="I130" s="162">
        <f t="shared" si="51"/>
        <v>0</v>
      </c>
      <c r="J130" s="162">
        <f t="shared" si="51"/>
        <v>0</v>
      </c>
      <c r="K130" s="150">
        <v>0</v>
      </c>
      <c r="L130" s="37"/>
    </row>
    <row r="131" spans="2:12" ht="15.75">
      <c r="B131" s="32">
        <f t="shared" si="43"/>
        <v>101</v>
      </c>
      <c r="C131" s="15" t="s">
        <v>7</v>
      </c>
      <c r="D131" s="162">
        <f>D134+D137+D142+D147+D152+D157+D161+D165+D170+D178+D181</f>
        <v>169133</v>
      </c>
      <c r="E131" s="162">
        <f aca="true" t="shared" si="52" ref="E131:K131">E134+E137+E142+E147+E152+E157+E161+E165+E170+E175</f>
        <v>37083.1</v>
      </c>
      <c r="F131" s="162">
        <f t="shared" si="52"/>
        <v>26535.6</v>
      </c>
      <c r="G131" s="165">
        <f t="shared" si="52"/>
        <v>27715.3</v>
      </c>
      <c r="H131" s="209">
        <f>H134+H137+H142+H147+H152+H157+H161+H165+H170+H178+H181</f>
        <v>24589.4</v>
      </c>
      <c r="I131" s="162">
        <f>I134+I137+I142+I147+I152+I157+I161+I165+I170+I175+I182+I178</f>
        <v>15976.2</v>
      </c>
      <c r="J131" s="162">
        <f>J134+J137+J142+J147+J152+J157+J161+J165+J170+J175+J182+J178</f>
        <v>15228.4</v>
      </c>
      <c r="K131" s="162">
        <f t="shared" si="52"/>
        <v>22005</v>
      </c>
      <c r="L131" s="37"/>
    </row>
    <row r="132" spans="2:22" ht="157.5">
      <c r="B132" s="32">
        <f t="shared" si="43"/>
        <v>102</v>
      </c>
      <c r="C132" s="190" t="s">
        <v>37</v>
      </c>
      <c r="D132" s="148">
        <f t="shared" si="49"/>
        <v>1336.1</v>
      </c>
      <c r="E132" s="148">
        <v>500</v>
      </c>
      <c r="F132" s="148">
        <v>35</v>
      </c>
      <c r="G132" s="216">
        <v>0</v>
      </c>
      <c r="H132" s="214">
        <f>H133+H134</f>
        <v>0</v>
      </c>
      <c r="I132" s="149">
        <v>0</v>
      </c>
      <c r="J132" s="149">
        <v>0</v>
      </c>
      <c r="K132" s="150">
        <v>801.1</v>
      </c>
      <c r="L132" s="37" t="s">
        <v>38</v>
      </c>
      <c r="U132" s="42"/>
      <c r="V132" s="42"/>
    </row>
    <row r="133" spans="2:12" ht="15.75">
      <c r="B133" s="32">
        <f t="shared" si="43"/>
        <v>103</v>
      </c>
      <c r="C133" s="15" t="s">
        <v>6</v>
      </c>
      <c r="D133" s="150">
        <f t="shared" si="49"/>
        <v>500</v>
      </c>
      <c r="E133" s="150">
        <v>500</v>
      </c>
      <c r="F133" s="150">
        <v>0</v>
      </c>
      <c r="G133" s="216">
        <v>0</v>
      </c>
      <c r="H133" s="214">
        <v>0</v>
      </c>
      <c r="I133" s="149">
        <v>0</v>
      </c>
      <c r="J133" s="149">
        <v>0</v>
      </c>
      <c r="K133" s="150">
        <v>0</v>
      </c>
      <c r="L133" s="39" t="s">
        <v>39</v>
      </c>
    </row>
    <row r="134" spans="2:12" ht="15.75">
      <c r="B134" s="32">
        <f t="shared" si="43"/>
        <v>104</v>
      </c>
      <c r="C134" s="15" t="s">
        <v>7</v>
      </c>
      <c r="D134" s="150">
        <f t="shared" si="49"/>
        <v>836.1</v>
      </c>
      <c r="E134" s="150">
        <v>0</v>
      </c>
      <c r="F134" s="150">
        <v>35</v>
      </c>
      <c r="G134" s="216">
        <v>0</v>
      </c>
      <c r="H134" s="214">
        <v>0</v>
      </c>
      <c r="I134" s="149">
        <v>0</v>
      </c>
      <c r="J134" s="149">
        <v>0</v>
      </c>
      <c r="K134" s="150">
        <v>801.1</v>
      </c>
      <c r="L134" s="39" t="s">
        <v>40</v>
      </c>
    </row>
    <row r="135" spans="2:23" ht="220.5">
      <c r="B135" s="32">
        <f t="shared" si="43"/>
        <v>105</v>
      </c>
      <c r="C135" s="108" t="s">
        <v>41</v>
      </c>
      <c r="D135" s="149">
        <f t="shared" si="49"/>
        <v>96747.67</v>
      </c>
      <c r="E135" s="149">
        <v>23298.4</v>
      </c>
      <c r="F135" s="149">
        <f>18798.3-555</f>
        <v>18243.3</v>
      </c>
      <c r="G135" s="216">
        <v>18559.2</v>
      </c>
      <c r="H135" s="214">
        <f>H136+H137+H138</f>
        <v>3930.57</v>
      </c>
      <c r="I135" s="149">
        <f>I136+I137</f>
        <v>9581.9</v>
      </c>
      <c r="J135" s="149">
        <f>J136+J137</f>
        <v>8888</v>
      </c>
      <c r="K135" s="149">
        <v>14246.3</v>
      </c>
      <c r="L135" s="224" t="s">
        <v>73</v>
      </c>
      <c r="U135" s="42"/>
      <c r="W135" s="42"/>
    </row>
    <row r="136" spans="2:12" ht="15.75">
      <c r="B136" s="32">
        <f t="shared" si="43"/>
        <v>106</v>
      </c>
      <c r="C136" s="110" t="s">
        <v>6</v>
      </c>
      <c r="D136" s="149">
        <f>SUM(E136:K136)</f>
        <v>1666.3</v>
      </c>
      <c r="E136" s="149">
        <v>313</v>
      </c>
      <c r="F136" s="149">
        <v>1353.3</v>
      </c>
      <c r="G136" s="216">
        <v>0</v>
      </c>
      <c r="H136" s="214">
        <v>0</v>
      </c>
      <c r="I136" s="149">
        <v>0</v>
      </c>
      <c r="J136" s="149">
        <v>0</v>
      </c>
      <c r="K136" s="149">
        <v>0</v>
      </c>
      <c r="L136" s="111"/>
    </row>
    <row r="137" spans="2:12" ht="31.5">
      <c r="B137" s="109">
        <v>107</v>
      </c>
      <c r="C137" s="110" t="s">
        <v>42</v>
      </c>
      <c r="D137" s="149">
        <f>SUM(E137:K137)</f>
        <v>95081.37000000001</v>
      </c>
      <c r="E137" s="149">
        <v>22985.4</v>
      </c>
      <c r="F137" s="149">
        <v>16890</v>
      </c>
      <c r="G137" s="216">
        <v>18559.2</v>
      </c>
      <c r="H137" s="214">
        <v>3930.57</v>
      </c>
      <c r="I137" s="149">
        <v>9581.9</v>
      </c>
      <c r="J137" s="149">
        <v>8888</v>
      </c>
      <c r="K137" s="149">
        <v>14246.3</v>
      </c>
      <c r="L137" s="112"/>
    </row>
    <row r="138" spans="2:12" ht="36" customHeight="1">
      <c r="B138" s="304">
        <v>108</v>
      </c>
      <c r="C138" s="311" t="s">
        <v>43</v>
      </c>
      <c r="D138" s="250">
        <f>SUM(E138:K139)</f>
        <v>15874.099999999999</v>
      </c>
      <c r="E138" s="250">
        <v>2817</v>
      </c>
      <c r="F138" s="250">
        <v>3157.7</v>
      </c>
      <c r="G138" s="250">
        <v>0</v>
      </c>
      <c r="H138" s="268">
        <v>0</v>
      </c>
      <c r="I138" s="250">
        <v>3299.8</v>
      </c>
      <c r="J138" s="250">
        <v>3299.8</v>
      </c>
      <c r="K138" s="250">
        <v>3299.8</v>
      </c>
      <c r="L138" s="312"/>
    </row>
    <row r="139" spans="2:12" ht="15">
      <c r="B139" s="304"/>
      <c r="C139" s="311"/>
      <c r="D139" s="250"/>
      <c r="E139" s="250"/>
      <c r="F139" s="250"/>
      <c r="G139" s="250"/>
      <c r="H139" s="268"/>
      <c r="I139" s="250"/>
      <c r="J139" s="250"/>
      <c r="K139" s="250"/>
      <c r="L139" s="312"/>
    </row>
    <row r="140" spans="2:12" ht="204.75">
      <c r="B140" s="14">
        <f>SUM(B138,1)</f>
        <v>109</v>
      </c>
      <c r="C140" s="239" t="s">
        <v>44</v>
      </c>
      <c r="D140" s="148">
        <f>SUM(E140:K140)</f>
        <v>32177.8</v>
      </c>
      <c r="E140" s="148">
        <v>2555.2</v>
      </c>
      <c r="F140" s="148">
        <v>6212.2</v>
      </c>
      <c r="G140" s="216">
        <f>G141+G142</f>
        <v>7150.2</v>
      </c>
      <c r="H140" s="214">
        <f>H141+H142</f>
        <v>7211.4</v>
      </c>
      <c r="I140" s="149">
        <v>3736</v>
      </c>
      <c r="J140" s="149">
        <v>3885</v>
      </c>
      <c r="K140" s="150">
        <v>1427.8</v>
      </c>
      <c r="L140" s="225">
        <v>60</v>
      </c>
    </row>
    <row r="141" spans="2:12" ht="15.75">
      <c r="B141" s="123">
        <v>110</v>
      </c>
      <c r="C141" s="15" t="s">
        <v>6</v>
      </c>
      <c r="D141" s="148">
        <f aca="true" t="shared" si="53" ref="D141">SUM(E141:K141)</f>
        <v>11532</v>
      </c>
      <c r="E141" s="148">
        <v>1245.1</v>
      </c>
      <c r="F141" s="148">
        <v>3106.1</v>
      </c>
      <c r="G141" s="216">
        <v>3575.1</v>
      </c>
      <c r="H141" s="214">
        <v>3605.7</v>
      </c>
      <c r="I141" s="149">
        <v>0</v>
      </c>
      <c r="J141" s="149">
        <v>0</v>
      </c>
      <c r="K141" s="150">
        <v>0</v>
      </c>
      <c r="L141" s="37"/>
    </row>
    <row r="142" spans="2:12" ht="32.25" customHeight="1">
      <c r="B142" s="123">
        <v>111</v>
      </c>
      <c r="C142" s="15" t="s">
        <v>42</v>
      </c>
      <c r="D142" s="148">
        <f>SUM(E142:K142)</f>
        <v>20645.8</v>
      </c>
      <c r="E142" s="148">
        <v>1310.1</v>
      </c>
      <c r="F142" s="148">
        <v>3106.1</v>
      </c>
      <c r="G142" s="216">
        <v>3575.1</v>
      </c>
      <c r="H142" s="214">
        <v>3605.7</v>
      </c>
      <c r="I142" s="149">
        <v>3736</v>
      </c>
      <c r="J142" s="149">
        <v>3885</v>
      </c>
      <c r="K142" s="150">
        <v>1427.8</v>
      </c>
      <c r="L142" s="37"/>
    </row>
    <row r="143" spans="2:12" ht="50.25" customHeight="1">
      <c r="B143" s="259">
        <v>112</v>
      </c>
      <c r="C143" s="261" t="s">
        <v>43</v>
      </c>
      <c r="D143" s="297">
        <f>SUM(E143:K144)</f>
        <v>20645.8</v>
      </c>
      <c r="E143" s="297">
        <v>1310.1</v>
      </c>
      <c r="F143" s="297">
        <v>3106.1</v>
      </c>
      <c r="G143" s="250">
        <v>3575.1</v>
      </c>
      <c r="H143" s="268">
        <v>3605.7</v>
      </c>
      <c r="I143" s="250">
        <v>3736</v>
      </c>
      <c r="J143" s="250">
        <v>3885</v>
      </c>
      <c r="K143" s="249">
        <v>1427.8</v>
      </c>
      <c r="L143" s="269"/>
    </row>
    <row r="144" spans="2:12" ht="15" hidden="1">
      <c r="B144" s="259"/>
      <c r="C144" s="261"/>
      <c r="D144" s="297"/>
      <c r="E144" s="297"/>
      <c r="F144" s="297"/>
      <c r="G144" s="250"/>
      <c r="H144" s="268"/>
      <c r="I144" s="250"/>
      <c r="J144" s="250"/>
      <c r="K144" s="249"/>
      <c r="L144" s="269"/>
    </row>
    <row r="145" spans="2:12" ht="209.25" customHeight="1">
      <c r="B145" s="14">
        <v>113</v>
      </c>
      <c r="C145" s="190" t="s">
        <v>45</v>
      </c>
      <c r="D145" s="148">
        <f>SUM(E145:K145)</f>
        <v>6372.218</v>
      </c>
      <c r="E145" s="148">
        <v>1819.7</v>
      </c>
      <c r="F145" s="148">
        <f>SUM(F146:F147)</f>
        <v>2149.7</v>
      </c>
      <c r="G145" s="216">
        <f>G146+G147</f>
        <v>2402.818</v>
      </c>
      <c r="H145" s="214">
        <v>0</v>
      </c>
      <c r="I145" s="149">
        <v>0</v>
      </c>
      <c r="J145" s="149">
        <v>0</v>
      </c>
      <c r="K145" s="150">
        <v>0</v>
      </c>
      <c r="L145" s="219" t="s">
        <v>74</v>
      </c>
    </row>
    <row r="146" spans="2:12" ht="15.75">
      <c r="B146" s="14">
        <v>114</v>
      </c>
      <c r="C146" s="15" t="s">
        <v>6</v>
      </c>
      <c r="D146" s="150">
        <f>SUM(E146:K146)</f>
        <v>2297.318</v>
      </c>
      <c r="E146" s="150">
        <v>960</v>
      </c>
      <c r="F146" s="150">
        <v>634.5</v>
      </c>
      <c r="G146" s="216">
        <v>702.818</v>
      </c>
      <c r="H146" s="214">
        <v>0</v>
      </c>
      <c r="I146" s="149">
        <v>0</v>
      </c>
      <c r="J146" s="149">
        <v>0</v>
      </c>
      <c r="K146" s="150">
        <v>0</v>
      </c>
      <c r="L146" s="37"/>
    </row>
    <row r="147" spans="2:12" ht="27.75" customHeight="1">
      <c r="B147" s="14">
        <v>115</v>
      </c>
      <c r="C147" s="15" t="s">
        <v>42</v>
      </c>
      <c r="D147" s="150">
        <f>SUM(E147:K147)</f>
        <v>4074.9</v>
      </c>
      <c r="E147" s="150">
        <v>859.7</v>
      </c>
      <c r="F147" s="150">
        <f>1700-184.8</f>
        <v>1515.2</v>
      </c>
      <c r="G147" s="216">
        <v>1700</v>
      </c>
      <c r="H147" s="214">
        <v>0</v>
      </c>
      <c r="I147" s="149">
        <v>0</v>
      </c>
      <c r="J147" s="149">
        <v>0</v>
      </c>
      <c r="K147" s="150">
        <v>0</v>
      </c>
      <c r="L147" s="39"/>
    </row>
    <row r="148" spans="2:12" ht="33" customHeight="1">
      <c r="B148" s="259">
        <v>116</v>
      </c>
      <c r="C148" s="261" t="s">
        <v>43</v>
      </c>
      <c r="D148" s="249">
        <f>SUM(E148:K149)</f>
        <v>4028.2</v>
      </c>
      <c r="E148" s="249">
        <v>838</v>
      </c>
      <c r="F148" s="249">
        <v>1490.2</v>
      </c>
      <c r="G148" s="250">
        <v>1700</v>
      </c>
      <c r="H148" s="251">
        <v>0</v>
      </c>
      <c r="I148" s="253">
        <v>0</v>
      </c>
      <c r="J148" s="253">
        <v>0</v>
      </c>
      <c r="K148" s="255">
        <v>0</v>
      </c>
      <c r="L148" s="274"/>
    </row>
    <row r="149" spans="2:12" ht="15">
      <c r="B149" s="259"/>
      <c r="C149" s="261"/>
      <c r="D149" s="249"/>
      <c r="E149" s="249"/>
      <c r="F149" s="249"/>
      <c r="G149" s="250"/>
      <c r="H149" s="252"/>
      <c r="I149" s="254"/>
      <c r="J149" s="254"/>
      <c r="K149" s="256"/>
      <c r="L149" s="274"/>
    </row>
    <row r="150" spans="2:22" ht="126">
      <c r="B150" s="14">
        <v>117</v>
      </c>
      <c r="C150" s="190" t="s">
        <v>46</v>
      </c>
      <c r="D150" s="148">
        <f>SUM(E150:K150)</f>
        <v>29799.030000000002</v>
      </c>
      <c r="E150" s="148">
        <v>11927.9</v>
      </c>
      <c r="F150" s="148">
        <f>SUM(F151:F152)</f>
        <v>3791.5</v>
      </c>
      <c r="G150" s="216">
        <v>2651</v>
      </c>
      <c r="H150" s="214">
        <f>H151+H152</f>
        <v>1850.13</v>
      </c>
      <c r="I150" s="149">
        <f>I151+I152</f>
        <v>2136.3</v>
      </c>
      <c r="J150" s="149">
        <f>J151+J152</f>
        <v>1912.4</v>
      </c>
      <c r="K150" s="150">
        <v>5529.8</v>
      </c>
      <c r="L150" s="240">
        <v>53.54</v>
      </c>
      <c r="V150" s="241"/>
    </row>
    <row r="151" spans="2:12" ht="15.75">
      <c r="B151" s="14">
        <f>SUM(B150,1)</f>
        <v>118</v>
      </c>
      <c r="C151" s="15" t="s">
        <v>6</v>
      </c>
      <c r="D151" s="148">
        <f>SUM(E151:K151)</f>
        <v>0</v>
      </c>
      <c r="E151" s="150">
        <v>0</v>
      </c>
      <c r="F151" s="150">
        <v>0</v>
      </c>
      <c r="G151" s="216">
        <v>0</v>
      </c>
      <c r="H151" s="214">
        <v>0</v>
      </c>
      <c r="I151" s="149">
        <v>0</v>
      </c>
      <c r="J151" s="149">
        <v>0</v>
      </c>
      <c r="K151" s="150">
        <v>0</v>
      </c>
      <c r="L151" s="37"/>
    </row>
    <row r="152" spans="2:12" ht="21.75" customHeight="1">
      <c r="B152" s="14">
        <v>119</v>
      </c>
      <c r="C152" s="15" t="s">
        <v>7</v>
      </c>
      <c r="D152" s="150">
        <f>SUM(E152:K152)</f>
        <v>29799.030000000002</v>
      </c>
      <c r="E152" s="150">
        <v>11927.9</v>
      </c>
      <c r="F152" s="150">
        <f>4699.3-907.8</f>
        <v>3791.5</v>
      </c>
      <c r="G152" s="216">
        <v>2651</v>
      </c>
      <c r="H152" s="214">
        <v>1850.13</v>
      </c>
      <c r="I152" s="149">
        <v>2136.3</v>
      </c>
      <c r="J152" s="149">
        <v>1912.4</v>
      </c>
      <c r="K152" s="150">
        <v>5529.8</v>
      </c>
      <c r="L152" s="37"/>
    </row>
    <row r="153" spans="2:12" ht="210.75" customHeight="1">
      <c r="B153" s="174">
        <v>120</v>
      </c>
      <c r="C153" s="181" t="s">
        <v>65</v>
      </c>
      <c r="D153" s="176">
        <f>SUM(E153:K153)</f>
        <v>1695</v>
      </c>
      <c r="E153" s="176">
        <v>0</v>
      </c>
      <c r="F153" s="176">
        <v>1695</v>
      </c>
      <c r="G153" s="216">
        <v>0</v>
      </c>
      <c r="H153" s="214">
        <v>0</v>
      </c>
      <c r="I153" s="171">
        <v>0</v>
      </c>
      <c r="J153" s="171">
        <v>0</v>
      </c>
      <c r="K153" s="170">
        <v>0</v>
      </c>
      <c r="L153" s="169" t="s">
        <v>47</v>
      </c>
    </row>
    <row r="154" spans="2:12" ht="18.75" customHeight="1">
      <c r="B154" s="257">
        <v>121</v>
      </c>
      <c r="C154" s="258" t="s">
        <v>5</v>
      </c>
      <c r="D154" s="278">
        <v>698</v>
      </c>
      <c r="E154" s="278">
        <v>0</v>
      </c>
      <c r="F154" s="278">
        <v>698</v>
      </c>
      <c r="G154" s="250">
        <v>0</v>
      </c>
      <c r="H154" s="268">
        <v>0</v>
      </c>
      <c r="I154" s="250">
        <v>0</v>
      </c>
      <c r="J154" s="250">
        <v>0</v>
      </c>
      <c r="K154" s="249">
        <v>0</v>
      </c>
      <c r="L154" s="269"/>
    </row>
    <row r="155" spans="2:12" ht="4.5" customHeight="1" hidden="1" thickBot="1">
      <c r="B155" s="257"/>
      <c r="C155" s="258"/>
      <c r="D155" s="278"/>
      <c r="E155" s="278"/>
      <c r="F155" s="278"/>
      <c r="G155" s="250"/>
      <c r="H155" s="268"/>
      <c r="I155" s="250"/>
      <c r="J155" s="250"/>
      <c r="K155" s="249"/>
      <c r="L155" s="269"/>
    </row>
    <row r="156" spans="2:12" ht="23.25" customHeight="1">
      <c r="B156" s="17">
        <v>122</v>
      </c>
      <c r="C156" s="2" t="s">
        <v>6</v>
      </c>
      <c r="D156" s="153">
        <v>299.2</v>
      </c>
      <c r="E156" s="153">
        <v>0</v>
      </c>
      <c r="F156" s="153">
        <v>299.2</v>
      </c>
      <c r="G156" s="216">
        <v>0</v>
      </c>
      <c r="H156" s="214">
        <v>0</v>
      </c>
      <c r="I156" s="149">
        <v>0</v>
      </c>
      <c r="J156" s="149">
        <v>0</v>
      </c>
      <c r="K156" s="150">
        <v>0</v>
      </c>
      <c r="L156" s="37"/>
    </row>
    <row r="157" spans="2:12" ht="22.5" customHeight="1">
      <c r="B157" s="17">
        <v>123</v>
      </c>
      <c r="C157" s="2" t="s">
        <v>42</v>
      </c>
      <c r="D157" s="153">
        <v>697.8</v>
      </c>
      <c r="E157" s="153">
        <v>0</v>
      </c>
      <c r="F157" s="153">
        <v>697.8</v>
      </c>
      <c r="G157" s="216">
        <v>0</v>
      </c>
      <c r="H157" s="214">
        <v>0</v>
      </c>
      <c r="I157" s="149">
        <v>0</v>
      </c>
      <c r="J157" s="149">
        <v>0</v>
      </c>
      <c r="K157" s="150">
        <v>0</v>
      </c>
      <c r="L157" s="37"/>
    </row>
    <row r="158" spans="2:12" ht="51" customHeight="1">
      <c r="B158" s="14">
        <v>124</v>
      </c>
      <c r="C158" s="15" t="s">
        <v>43</v>
      </c>
      <c r="D158" s="150">
        <v>697.8</v>
      </c>
      <c r="E158" s="150">
        <v>0</v>
      </c>
      <c r="F158" s="150">
        <v>697.8</v>
      </c>
      <c r="G158" s="216">
        <v>0</v>
      </c>
      <c r="H158" s="214">
        <v>0</v>
      </c>
      <c r="I158" s="149">
        <v>0</v>
      </c>
      <c r="J158" s="149">
        <v>0</v>
      </c>
      <c r="K158" s="150">
        <v>0</v>
      </c>
      <c r="L158" s="37"/>
    </row>
    <row r="159" spans="2:12" ht="145.5" customHeight="1">
      <c r="B159" s="174">
        <v>125</v>
      </c>
      <c r="C159" s="185" t="s">
        <v>61</v>
      </c>
      <c r="D159" s="176">
        <f>SUM(E159:K159)</f>
        <v>4250</v>
      </c>
      <c r="E159" s="176">
        <v>0</v>
      </c>
      <c r="F159" s="176">
        <v>4250</v>
      </c>
      <c r="G159" s="216">
        <v>0</v>
      </c>
      <c r="H159" s="214">
        <v>0</v>
      </c>
      <c r="I159" s="171">
        <v>0</v>
      </c>
      <c r="J159" s="171">
        <v>0</v>
      </c>
      <c r="K159" s="170">
        <v>0</v>
      </c>
      <c r="L159" s="219" t="s">
        <v>75</v>
      </c>
    </row>
    <row r="160" spans="2:12" ht="21.75" customHeight="1">
      <c r="B160" s="14">
        <v>126</v>
      </c>
      <c r="C160" s="15" t="s">
        <v>6</v>
      </c>
      <c r="D160" s="150">
        <v>3750</v>
      </c>
      <c r="E160" s="150">
        <v>0</v>
      </c>
      <c r="F160" s="150">
        <v>3750</v>
      </c>
      <c r="G160" s="216">
        <v>0</v>
      </c>
      <c r="H160" s="214">
        <v>0</v>
      </c>
      <c r="I160" s="149">
        <v>0</v>
      </c>
      <c r="J160" s="149">
        <v>0</v>
      </c>
      <c r="K160" s="150">
        <v>0</v>
      </c>
      <c r="L160" s="37"/>
    </row>
    <row r="161" spans="2:12" ht="23.25" customHeight="1">
      <c r="B161" s="14">
        <v>127</v>
      </c>
      <c r="C161" s="15" t="s">
        <v>42</v>
      </c>
      <c r="D161" s="150">
        <v>500</v>
      </c>
      <c r="E161" s="150">
        <v>0</v>
      </c>
      <c r="F161" s="150">
        <v>500</v>
      </c>
      <c r="G161" s="216">
        <v>0</v>
      </c>
      <c r="H161" s="214">
        <v>0</v>
      </c>
      <c r="I161" s="149">
        <v>0</v>
      </c>
      <c r="J161" s="149">
        <v>0</v>
      </c>
      <c r="K161" s="150">
        <v>0</v>
      </c>
      <c r="L161" s="37"/>
    </row>
    <row r="162" spans="2:12" ht="51" customHeight="1">
      <c r="B162" s="27">
        <v>128</v>
      </c>
      <c r="C162" s="28" t="s">
        <v>43</v>
      </c>
      <c r="D162" s="163">
        <v>500</v>
      </c>
      <c r="E162" s="163">
        <v>0</v>
      </c>
      <c r="F162" s="163">
        <v>500</v>
      </c>
      <c r="G162" s="215">
        <v>0</v>
      </c>
      <c r="H162" s="210">
        <v>0</v>
      </c>
      <c r="I162" s="161">
        <v>0</v>
      </c>
      <c r="J162" s="161">
        <v>0</v>
      </c>
      <c r="K162" s="163">
        <v>0</v>
      </c>
      <c r="L162" s="38"/>
    </row>
    <row r="163" spans="2:12" ht="143.25" customHeight="1">
      <c r="B163" s="179">
        <v>129</v>
      </c>
      <c r="C163" s="184" t="s">
        <v>60</v>
      </c>
      <c r="D163" s="173">
        <f>D164+D165</f>
        <v>13120</v>
      </c>
      <c r="E163" s="173">
        <v>0</v>
      </c>
      <c r="F163" s="173">
        <v>0</v>
      </c>
      <c r="G163" s="215">
        <v>0</v>
      </c>
      <c r="H163" s="210">
        <f>H164+H165</f>
        <v>26239</v>
      </c>
      <c r="I163" s="172">
        <v>0</v>
      </c>
      <c r="J163" s="172">
        <v>0</v>
      </c>
      <c r="K163" s="173">
        <v>0</v>
      </c>
      <c r="L163" s="177" t="s">
        <v>99</v>
      </c>
    </row>
    <row r="164" spans="2:12" ht="20.25" customHeight="1">
      <c r="B164" s="18">
        <v>130</v>
      </c>
      <c r="C164" s="20" t="s">
        <v>6</v>
      </c>
      <c r="D164" s="150">
        <v>0</v>
      </c>
      <c r="E164" s="150">
        <v>0</v>
      </c>
      <c r="F164" s="150">
        <v>0</v>
      </c>
      <c r="G164" s="216">
        <v>0</v>
      </c>
      <c r="H164" s="214">
        <v>13119</v>
      </c>
      <c r="I164" s="149">
        <v>0</v>
      </c>
      <c r="J164" s="149">
        <v>0</v>
      </c>
      <c r="K164" s="150">
        <v>0</v>
      </c>
      <c r="L164" s="39">
        <v>0</v>
      </c>
    </row>
    <row r="165" spans="2:12" ht="19.5" customHeight="1">
      <c r="B165" s="18">
        <v>131</v>
      </c>
      <c r="C165" s="20" t="s">
        <v>7</v>
      </c>
      <c r="D165" s="150">
        <f>E165+F165+G165+H165+I165+J165+K165</f>
        <v>13120</v>
      </c>
      <c r="E165" s="150">
        <v>0</v>
      </c>
      <c r="F165" s="150">
        <v>0</v>
      </c>
      <c r="G165" s="216">
        <v>0</v>
      </c>
      <c r="H165" s="214">
        <v>13120</v>
      </c>
      <c r="I165" s="149">
        <v>0</v>
      </c>
      <c r="J165" s="149">
        <v>0</v>
      </c>
      <c r="K165" s="150">
        <v>0</v>
      </c>
      <c r="L165" s="39">
        <v>0</v>
      </c>
    </row>
    <row r="166" spans="2:12" ht="51" customHeight="1">
      <c r="B166" s="125">
        <v>132</v>
      </c>
      <c r="C166" s="28" t="s">
        <v>43</v>
      </c>
      <c r="D166" s="163">
        <v>0</v>
      </c>
      <c r="E166" s="163">
        <v>0</v>
      </c>
      <c r="F166" s="163">
        <v>0</v>
      </c>
      <c r="G166" s="215">
        <v>0</v>
      </c>
      <c r="H166" s="210">
        <v>13119.158</v>
      </c>
      <c r="I166" s="161">
        <v>0</v>
      </c>
      <c r="J166" s="161">
        <v>0</v>
      </c>
      <c r="K166" s="163">
        <v>0</v>
      </c>
      <c r="L166" s="38"/>
    </row>
    <row r="167" spans="2:12" ht="142.5" customHeight="1">
      <c r="B167" s="174">
        <v>133</v>
      </c>
      <c r="C167" s="178" t="s">
        <v>62</v>
      </c>
      <c r="D167" s="180">
        <f>SUM(E167:K167)</f>
        <v>4015.5</v>
      </c>
      <c r="E167" s="180">
        <v>0</v>
      </c>
      <c r="F167" s="180">
        <v>0</v>
      </c>
      <c r="G167" s="215">
        <f>G168+G169+G170</f>
        <v>2715.5</v>
      </c>
      <c r="H167" s="210">
        <f>H168+H169+H170</f>
        <v>1300</v>
      </c>
      <c r="I167" s="172">
        <f aca="true" t="shared" si="54" ref="I167:J167">I168+I169+I170</f>
        <v>0</v>
      </c>
      <c r="J167" s="172">
        <f t="shared" si="54"/>
        <v>0</v>
      </c>
      <c r="K167" s="173">
        <v>0</v>
      </c>
      <c r="L167" s="177" t="s">
        <v>98</v>
      </c>
    </row>
    <row r="168" spans="2:12" ht="15.75">
      <c r="B168" s="18">
        <v>134</v>
      </c>
      <c r="C168" s="20" t="s">
        <v>5</v>
      </c>
      <c r="D168" s="150">
        <f>SUM(E168:K168)</f>
        <v>985.5</v>
      </c>
      <c r="E168" s="150">
        <v>0</v>
      </c>
      <c r="F168" s="150">
        <v>0</v>
      </c>
      <c r="G168" s="216">
        <v>985.5</v>
      </c>
      <c r="H168" s="214">
        <v>0</v>
      </c>
      <c r="I168" s="149">
        <v>0</v>
      </c>
      <c r="J168" s="149">
        <v>0</v>
      </c>
      <c r="K168" s="150">
        <v>0</v>
      </c>
      <c r="L168" s="187">
        <v>0</v>
      </c>
    </row>
    <row r="169" spans="2:12" ht="15.75">
      <c r="B169" s="119" t="s">
        <v>82</v>
      </c>
      <c r="C169" s="120" t="s">
        <v>6</v>
      </c>
      <c r="D169" s="150">
        <f>SUM(E169:K169)</f>
        <v>500</v>
      </c>
      <c r="E169" s="150">
        <v>0</v>
      </c>
      <c r="F169" s="150">
        <v>0</v>
      </c>
      <c r="G169" s="216">
        <v>500</v>
      </c>
      <c r="H169" s="214">
        <v>0</v>
      </c>
      <c r="I169" s="149">
        <v>0</v>
      </c>
      <c r="J169" s="149">
        <v>0</v>
      </c>
      <c r="K169" s="150">
        <v>0</v>
      </c>
      <c r="L169" s="187">
        <v>0</v>
      </c>
    </row>
    <row r="170" spans="2:12" ht="15.75">
      <c r="B170" s="119">
        <v>135</v>
      </c>
      <c r="C170" s="120" t="s">
        <v>7</v>
      </c>
      <c r="D170" s="150">
        <f>SUM(E170:K170)</f>
        <v>2530</v>
      </c>
      <c r="E170" s="150">
        <v>0</v>
      </c>
      <c r="F170" s="150">
        <v>0</v>
      </c>
      <c r="G170" s="216">
        <v>1230</v>
      </c>
      <c r="H170" s="214">
        <v>1300</v>
      </c>
      <c r="I170" s="149">
        <v>0</v>
      </c>
      <c r="J170" s="149">
        <v>0</v>
      </c>
      <c r="K170" s="150">
        <v>0</v>
      </c>
      <c r="L170" s="187">
        <v>0</v>
      </c>
    </row>
    <row r="171" spans="2:12" ht="47.25">
      <c r="B171" s="121" t="s">
        <v>83</v>
      </c>
      <c r="C171" s="122" t="s">
        <v>43</v>
      </c>
      <c r="D171" s="150">
        <f>SUM(E171:K171)</f>
        <v>1230</v>
      </c>
      <c r="E171" s="150">
        <v>0</v>
      </c>
      <c r="F171" s="150">
        <v>0</v>
      </c>
      <c r="G171" s="216">
        <v>1230</v>
      </c>
      <c r="H171" s="214">
        <v>0</v>
      </c>
      <c r="I171" s="149">
        <v>0</v>
      </c>
      <c r="J171" s="149">
        <v>0</v>
      </c>
      <c r="K171" s="150">
        <v>0</v>
      </c>
      <c r="L171" s="187">
        <v>0</v>
      </c>
    </row>
    <row r="172" spans="2:12" ht="174" customHeight="1">
      <c r="B172" s="174" t="s">
        <v>84</v>
      </c>
      <c r="C172" s="178" t="s">
        <v>66</v>
      </c>
      <c r="D172" s="180">
        <f>H172</f>
        <v>0</v>
      </c>
      <c r="E172" s="180">
        <v>0</v>
      </c>
      <c r="F172" s="180">
        <v>0</v>
      </c>
      <c r="G172" s="215">
        <f>G173+G174+G175</f>
        <v>0</v>
      </c>
      <c r="H172" s="210">
        <f>H173+H174+H175</f>
        <v>0</v>
      </c>
      <c r="I172" s="172">
        <v>0</v>
      </c>
      <c r="J172" s="172">
        <v>0</v>
      </c>
      <c r="K172" s="173">
        <v>0</v>
      </c>
      <c r="L172" s="177" t="s">
        <v>76</v>
      </c>
    </row>
    <row r="173" spans="2:12" ht="15.75">
      <c r="B173" s="126" t="s">
        <v>85</v>
      </c>
      <c r="C173" s="127" t="s">
        <v>5</v>
      </c>
      <c r="D173" s="150">
        <v>0</v>
      </c>
      <c r="E173" s="150">
        <v>0</v>
      </c>
      <c r="F173" s="150">
        <v>0</v>
      </c>
      <c r="G173" s="216">
        <v>0</v>
      </c>
      <c r="H173" s="214">
        <v>0</v>
      </c>
      <c r="I173" s="149">
        <v>0</v>
      </c>
      <c r="J173" s="149">
        <v>0</v>
      </c>
      <c r="K173" s="150">
        <v>0</v>
      </c>
      <c r="L173" s="128">
        <v>0</v>
      </c>
    </row>
    <row r="174" spans="2:12" ht="15.75">
      <c r="B174" s="126" t="s">
        <v>86</v>
      </c>
      <c r="C174" s="127" t="s">
        <v>6</v>
      </c>
      <c r="D174" s="150">
        <v>0</v>
      </c>
      <c r="E174" s="150">
        <v>0</v>
      </c>
      <c r="F174" s="150">
        <v>0</v>
      </c>
      <c r="G174" s="216">
        <v>0</v>
      </c>
      <c r="H174" s="214">
        <v>0</v>
      </c>
      <c r="I174" s="149">
        <v>0</v>
      </c>
      <c r="J174" s="149">
        <v>0</v>
      </c>
      <c r="K174" s="150">
        <v>0</v>
      </c>
      <c r="L174" s="128">
        <v>0</v>
      </c>
    </row>
    <row r="175" spans="2:12" ht="15.75">
      <c r="B175" s="126" t="s">
        <v>87</v>
      </c>
      <c r="C175" s="127" t="s">
        <v>7</v>
      </c>
      <c r="D175" s="150">
        <f>H175</f>
        <v>0</v>
      </c>
      <c r="E175" s="150">
        <v>0</v>
      </c>
      <c r="F175" s="150">
        <v>0</v>
      </c>
      <c r="G175" s="216">
        <v>0</v>
      </c>
      <c r="H175" s="214">
        <v>0</v>
      </c>
      <c r="I175" s="149">
        <v>0</v>
      </c>
      <c r="J175" s="149">
        <v>0</v>
      </c>
      <c r="K175" s="150">
        <v>0</v>
      </c>
      <c r="L175" s="128">
        <v>0</v>
      </c>
    </row>
    <row r="176" spans="2:12" ht="47.25">
      <c r="B176" s="126" t="s">
        <v>88</v>
      </c>
      <c r="C176" s="129" t="s">
        <v>43</v>
      </c>
      <c r="D176" s="150">
        <f>H176</f>
        <v>0</v>
      </c>
      <c r="E176" s="150">
        <v>0</v>
      </c>
      <c r="F176" s="150">
        <v>0</v>
      </c>
      <c r="G176" s="216">
        <v>0</v>
      </c>
      <c r="H176" s="214">
        <v>0</v>
      </c>
      <c r="I176" s="149">
        <v>0</v>
      </c>
      <c r="J176" s="149">
        <v>0</v>
      </c>
      <c r="K176" s="150">
        <v>0</v>
      </c>
      <c r="L176" s="128">
        <v>0</v>
      </c>
    </row>
    <row r="177" spans="2:12" ht="94.5" customHeight="1">
      <c r="B177" s="132" t="s">
        <v>89</v>
      </c>
      <c r="C177" s="189" t="s">
        <v>69</v>
      </c>
      <c r="D177" s="150">
        <f>E177+F177+G177+H177+I177+J177+K177</f>
        <v>1465</v>
      </c>
      <c r="E177" s="150">
        <v>0</v>
      </c>
      <c r="F177" s="150">
        <v>0</v>
      </c>
      <c r="G177" s="216">
        <v>0</v>
      </c>
      <c r="H177" s="214">
        <v>400</v>
      </c>
      <c r="I177" s="149">
        <v>522</v>
      </c>
      <c r="J177" s="149">
        <v>543</v>
      </c>
      <c r="K177" s="150">
        <v>0</v>
      </c>
      <c r="L177" s="236">
        <v>60</v>
      </c>
    </row>
    <row r="178" spans="2:12" ht="19.5" customHeight="1">
      <c r="B178" s="230" t="s">
        <v>90</v>
      </c>
      <c r="C178" s="231" t="s">
        <v>7</v>
      </c>
      <c r="D178" s="233">
        <f>E178+F178+G178+H178+I178+J178+K178</f>
        <v>1465</v>
      </c>
      <c r="E178" s="233">
        <v>0</v>
      </c>
      <c r="F178" s="233">
        <v>0</v>
      </c>
      <c r="G178" s="229">
        <v>0</v>
      </c>
      <c r="H178" s="232">
        <v>400</v>
      </c>
      <c r="I178" s="229">
        <v>522</v>
      </c>
      <c r="J178" s="229">
        <v>543</v>
      </c>
      <c r="K178" s="233">
        <v>0</v>
      </c>
      <c r="L178" s="234">
        <v>0</v>
      </c>
    </row>
    <row r="179" spans="2:12" ht="277.5" customHeight="1">
      <c r="B179" s="230" t="s">
        <v>91</v>
      </c>
      <c r="C179" s="235" t="s">
        <v>97</v>
      </c>
      <c r="D179" s="233">
        <f>E179+F179+G179+H179+I179+J179+K179</f>
        <v>1274.864</v>
      </c>
      <c r="E179" s="233">
        <v>0</v>
      </c>
      <c r="F179" s="233">
        <v>0</v>
      </c>
      <c r="G179" s="233">
        <v>0</v>
      </c>
      <c r="H179" s="232">
        <f>SUM(H180:H181)</f>
        <v>1274.864</v>
      </c>
      <c r="I179" s="233">
        <v>0</v>
      </c>
      <c r="J179" s="233">
        <v>0</v>
      </c>
      <c r="K179" s="233">
        <v>0</v>
      </c>
      <c r="L179" s="234" t="s">
        <v>96</v>
      </c>
    </row>
    <row r="180" spans="2:12" ht="15.75" customHeight="1">
      <c r="B180" s="230" t="s">
        <v>92</v>
      </c>
      <c r="C180" s="231" t="s">
        <v>6</v>
      </c>
      <c r="D180" s="238">
        <f aca="true" t="shared" si="55" ref="D180:D182">E180+F180+G180+H180+I180+J180+K180</f>
        <v>891.864</v>
      </c>
      <c r="E180" s="233">
        <v>0</v>
      </c>
      <c r="F180" s="233">
        <v>0</v>
      </c>
      <c r="G180" s="233">
        <v>0</v>
      </c>
      <c r="H180" s="232">
        <v>891.864</v>
      </c>
      <c r="I180" s="233">
        <v>0</v>
      </c>
      <c r="J180" s="233">
        <v>0</v>
      </c>
      <c r="K180" s="233">
        <v>0</v>
      </c>
      <c r="L180" s="233"/>
    </row>
    <row r="181" spans="2:12" ht="18" customHeight="1">
      <c r="B181" s="230" t="s">
        <v>93</v>
      </c>
      <c r="C181" s="231" t="s">
        <v>94</v>
      </c>
      <c r="D181" s="238">
        <f t="shared" si="55"/>
        <v>383</v>
      </c>
      <c r="E181" s="233">
        <v>0</v>
      </c>
      <c r="F181" s="233">
        <v>0</v>
      </c>
      <c r="G181" s="233">
        <v>0</v>
      </c>
      <c r="H181" s="232">
        <v>383</v>
      </c>
      <c r="I181" s="233">
        <v>0</v>
      </c>
      <c r="J181" s="233">
        <v>0</v>
      </c>
      <c r="K181" s="233">
        <v>0</v>
      </c>
      <c r="L181" s="234"/>
    </row>
    <row r="182" spans="2:12" ht="49.5" customHeight="1">
      <c r="B182" s="230" t="s">
        <v>95</v>
      </c>
      <c r="C182" s="28" t="s">
        <v>43</v>
      </c>
      <c r="D182" s="238">
        <f t="shared" si="55"/>
        <v>383</v>
      </c>
      <c r="E182" s="233">
        <v>0</v>
      </c>
      <c r="F182" s="233">
        <v>0</v>
      </c>
      <c r="G182" s="233">
        <v>0</v>
      </c>
      <c r="H182" s="214">
        <v>383</v>
      </c>
      <c r="I182" s="233">
        <v>0</v>
      </c>
      <c r="J182" s="233">
        <v>0</v>
      </c>
      <c r="K182" s="233">
        <v>0</v>
      </c>
      <c r="L182" s="133"/>
    </row>
    <row r="183" spans="2:12" ht="48.75" customHeight="1" thickBot="1">
      <c r="B183" s="121">
        <v>137</v>
      </c>
      <c r="C183" s="301" t="s">
        <v>48</v>
      </c>
      <c r="D183" s="302"/>
      <c r="E183" s="302"/>
      <c r="F183" s="302"/>
      <c r="G183" s="302"/>
      <c r="H183" s="302"/>
      <c r="I183" s="302"/>
      <c r="J183" s="302"/>
      <c r="K183" s="302"/>
      <c r="L183" s="303"/>
    </row>
    <row r="184" spans="2:12" ht="47.25">
      <c r="B184" s="121">
        <v>138</v>
      </c>
      <c r="C184" s="45" t="s">
        <v>10</v>
      </c>
      <c r="D184" s="145">
        <f>SUM(E184:K184)</f>
        <v>315100.1</v>
      </c>
      <c r="E184" s="145">
        <v>39673</v>
      </c>
      <c r="F184" s="145">
        <v>41549.9</v>
      </c>
      <c r="G184" s="146">
        <f>G186</f>
        <v>43054.5</v>
      </c>
      <c r="H184" s="200">
        <f>H185</f>
        <v>47547.4</v>
      </c>
      <c r="I184" s="146">
        <f aca="true" t="shared" si="56" ref="I184:J184">I185</f>
        <v>48974.6</v>
      </c>
      <c r="J184" s="146">
        <f t="shared" si="56"/>
        <v>50563.7</v>
      </c>
      <c r="K184" s="152">
        <v>43737</v>
      </c>
      <c r="L184" s="44"/>
    </row>
    <row r="185" spans="2:12" ht="15.75">
      <c r="B185" s="123">
        <v>139</v>
      </c>
      <c r="C185" s="46" t="s">
        <v>7</v>
      </c>
      <c r="D185" s="164">
        <f aca="true" t="shared" si="57" ref="D185:D187">SUM(E185:K185)</f>
        <v>315100.1</v>
      </c>
      <c r="E185" s="164">
        <v>39673</v>
      </c>
      <c r="F185" s="164">
        <v>41549.9</v>
      </c>
      <c r="G185" s="165">
        <f>G187</f>
        <v>43054.5</v>
      </c>
      <c r="H185" s="209">
        <f>H187</f>
        <v>47547.4</v>
      </c>
      <c r="I185" s="165">
        <f aca="true" t="shared" si="58" ref="I185:J185">I187</f>
        <v>48974.6</v>
      </c>
      <c r="J185" s="165">
        <f t="shared" si="58"/>
        <v>50563.7</v>
      </c>
      <c r="K185" s="162">
        <v>43737</v>
      </c>
      <c r="L185" s="39"/>
    </row>
    <row r="186" spans="2:12" ht="15.75">
      <c r="B186" s="228">
        <v>140</v>
      </c>
      <c r="C186" s="46" t="s">
        <v>8</v>
      </c>
      <c r="D186" s="145">
        <f t="shared" si="57"/>
        <v>315100.1</v>
      </c>
      <c r="E186" s="145">
        <v>39673</v>
      </c>
      <c r="F186" s="145">
        <v>41549.9</v>
      </c>
      <c r="G186" s="146">
        <f>G189</f>
        <v>43054.5</v>
      </c>
      <c r="H186" s="200">
        <f>H189</f>
        <v>47547.4</v>
      </c>
      <c r="I186" s="146">
        <f aca="true" t="shared" si="59" ref="I186:J186">I189</f>
        <v>48974.6</v>
      </c>
      <c r="J186" s="146">
        <f t="shared" si="59"/>
        <v>50563.7</v>
      </c>
      <c r="K186" s="152">
        <v>43737</v>
      </c>
      <c r="L186" s="39"/>
    </row>
    <row r="187" spans="2:12" ht="16.5" thickBot="1">
      <c r="B187" s="228">
        <v>141</v>
      </c>
      <c r="C187" s="47" t="s">
        <v>7</v>
      </c>
      <c r="D187" s="145">
        <f t="shared" si="57"/>
        <v>315100.1</v>
      </c>
      <c r="E187" s="162">
        <v>39673</v>
      </c>
      <c r="F187" s="162">
        <v>41549.9</v>
      </c>
      <c r="G187" s="165">
        <f>G190</f>
        <v>43054.5</v>
      </c>
      <c r="H187" s="209">
        <f>H190</f>
        <v>47547.4</v>
      </c>
      <c r="I187" s="165">
        <f aca="true" t="shared" si="60" ref="I187:J187">I190</f>
        <v>48974.6</v>
      </c>
      <c r="J187" s="165">
        <f t="shared" si="60"/>
        <v>50563.7</v>
      </c>
      <c r="K187" s="162">
        <v>43737</v>
      </c>
      <c r="L187" s="41"/>
    </row>
    <row r="188" spans="2:12" ht="16.5" thickBot="1">
      <c r="B188" s="228">
        <v>142</v>
      </c>
      <c r="C188" s="281" t="s">
        <v>11</v>
      </c>
      <c r="D188" s="282"/>
      <c r="E188" s="282"/>
      <c r="F188" s="282"/>
      <c r="G188" s="282"/>
      <c r="H188" s="282"/>
      <c r="I188" s="282"/>
      <c r="J188" s="282"/>
      <c r="K188" s="282"/>
      <c r="L188" s="283"/>
    </row>
    <row r="189" spans="2:12" ht="47.25">
      <c r="B189" s="228">
        <v>143</v>
      </c>
      <c r="C189" s="48" t="s">
        <v>36</v>
      </c>
      <c r="D189" s="145">
        <f>D186</f>
        <v>315100.1</v>
      </c>
      <c r="E189" s="145">
        <f>E186</f>
        <v>39673</v>
      </c>
      <c r="F189" s="145">
        <f>F186</f>
        <v>41549.9</v>
      </c>
      <c r="G189" s="146">
        <f>G190</f>
        <v>43054.5</v>
      </c>
      <c r="H189" s="200">
        <f>H190</f>
        <v>47547.4</v>
      </c>
      <c r="I189" s="146">
        <f aca="true" t="shared" si="61" ref="I189:J189">I190</f>
        <v>48974.6</v>
      </c>
      <c r="J189" s="146">
        <f t="shared" si="61"/>
        <v>50563.7</v>
      </c>
      <c r="K189" s="152">
        <f aca="true" t="shared" si="62" ref="K189:K190">K186</f>
        <v>43737</v>
      </c>
      <c r="L189" s="43"/>
    </row>
    <row r="190" spans="2:12" ht="15.75">
      <c r="B190" s="228">
        <v>144</v>
      </c>
      <c r="C190" s="15" t="s">
        <v>7</v>
      </c>
      <c r="D190" s="164">
        <f>D187</f>
        <v>315100.1</v>
      </c>
      <c r="E190" s="164">
        <f aca="true" t="shared" si="63" ref="E190:F190">E187</f>
        <v>39673</v>
      </c>
      <c r="F190" s="164">
        <f t="shared" si="63"/>
        <v>41549.9</v>
      </c>
      <c r="G190" s="165">
        <f>G192+G194+G200</f>
        <v>43054.5</v>
      </c>
      <c r="H190" s="209">
        <f>H192+H194+H200</f>
        <v>47547.4</v>
      </c>
      <c r="I190" s="165">
        <f aca="true" t="shared" si="64" ref="I190:J190">I192+I194+I200</f>
        <v>48974.6</v>
      </c>
      <c r="J190" s="165">
        <f t="shared" si="64"/>
        <v>50563.7</v>
      </c>
      <c r="K190" s="162">
        <f t="shared" si="62"/>
        <v>43737</v>
      </c>
      <c r="L190" s="3"/>
    </row>
    <row r="191" spans="2:12" ht="192.75" customHeight="1">
      <c r="B191" s="228">
        <v>145</v>
      </c>
      <c r="C191" s="190" t="s">
        <v>59</v>
      </c>
      <c r="D191" s="147">
        <f>SUM(E191:K191)</f>
        <v>255074.40000000002</v>
      </c>
      <c r="E191" s="147">
        <v>32018.7</v>
      </c>
      <c r="F191" s="147">
        <v>33206.6</v>
      </c>
      <c r="G191" s="217">
        <v>34832.3</v>
      </c>
      <c r="H191" s="218">
        <f>H192</f>
        <v>38555.9</v>
      </c>
      <c r="I191" s="155">
        <f aca="true" t="shared" si="65" ref="I191:J191">I192</f>
        <v>39728.5</v>
      </c>
      <c r="J191" s="155">
        <f t="shared" si="65"/>
        <v>41317.6</v>
      </c>
      <c r="K191" s="153">
        <v>35414.8</v>
      </c>
      <c r="L191" s="226" t="s">
        <v>77</v>
      </c>
    </row>
    <row r="192" spans="2:12" ht="15.75">
      <c r="B192" s="228">
        <v>146</v>
      </c>
      <c r="C192" s="15" t="s">
        <v>7</v>
      </c>
      <c r="D192" s="147">
        <f>SUM(E192:K192)</f>
        <v>254774.40000000002</v>
      </c>
      <c r="E192" s="153">
        <v>32018.7</v>
      </c>
      <c r="F192" s="153">
        <v>33206.6</v>
      </c>
      <c r="G192" s="217">
        <v>34532.3</v>
      </c>
      <c r="H192" s="218">
        <v>38555.9</v>
      </c>
      <c r="I192" s="155">
        <v>39728.5</v>
      </c>
      <c r="J192" s="155">
        <v>41317.6</v>
      </c>
      <c r="K192" s="153">
        <v>35414.8</v>
      </c>
      <c r="L192" s="37"/>
    </row>
    <row r="193" spans="2:12" ht="126">
      <c r="B193" s="228">
        <v>147</v>
      </c>
      <c r="C193" s="190" t="s">
        <v>49</v>
      </c>
      <c r="D193" s="147">
        <f>SUM(E193:K193)</f>
        <v>5597.2</v>
      </c>
      <c r="E193" s="147">
        <v>500</v>
      </c>
      <c r="F193" s="147">
        <v>525</v>
      </c>
      <c r="G193" s="217">
        <f>G194</f>
        <v>1000</v>
      </c>
      <c r="H193" s="218">
        <f>H194</f>
        <v>1000</v>
      </c>
      <c r="I193" s="155">
        <v>1000</v>
      </c>
      <c r="J193" s="155">
        <v>1000</v>
      </c>
      <c r="K193" s="153">
        <v>572.2</v>
      </c>
      <c r="L193" s="219" t="s">
        <v>78</v>
      </c>
    </row>
    <row r="194" spans="2:12" ht="15.75">
      <c r="B194" s="228">
        <v>148</v>
      </c>
      <c r="C194" s="15" t="s">
        <v>7</v>
      </c>
      <c r="D194" s="147">
        <f>SUM(E194:K194)</f>
        <v>5597.2</v>
      </c>
      <c r="E194" s="147">
        <v>500</v>
      </c>
      <c r="F194" s="147">
        <v>525</v>
      </c>
      <c r="G194" s="217">
        <v>1000</v>
      </c>
      <c r="H194" s="218">
        <v>1000</v>
      </c>
      <c r="I194" s="155">
        <v>1000</v>
      </c>
      <c r="J194" s="155">
        <v>1000</v>
      </c>
      <c r="K194" s="153">
        <v>572.2</v>
      </c>
      <c r="L194" s="39"/>
    </row>
    <row r="195" spans="2:12" ht="114" customHeight="1">
      <c r="B195" s="228">
        <v>149</v>
      </c>
      <c r="C195" s="191" t="s">
        <v>50</v>
      </c>
      <c r="D195" s="147">
        <v>0</v>
      </c>
      <c r="E195" s="147">
        <v>0</v>
      </c>
      <c r="F195" s="148">
        <v>0</v>
      </c>
      <c r="G195" s="216">
        <v>0</v>
      </c>
      <c r="H195" s="214">
        <v>0</v>
      </c>
      <c r="I195" s="149">
        <v>0</v>
      </c>
      <c r="J195" s="149">
        <v>0</v>
      </c>
      <c r="K195" s="150">
        <v>0</v>
      </c>
      <c r="L195" s="100">
        <v>64</v>
      </c>
    </row>
    <row r="196" spans="2:12" ht="15.75">
      <c r="B196" s="228">
        <v>150</v>
      </c>
      <c r="C196" s="2" t="s">
        <v>6</v>
      </c>
      <c r="D196" s="147">
        <v>0</v>
      </c>
      <c r="E196" s="147">
        <v>0</v>
      </c>
      <c r="F196" s="147">
        <v>0</v>
      </c>
      <c r="G196" s="217">
        <v>0</v>
      </c>
      <c r="H196" s="218">
        <v>0</v>
      </c>
      <c r="I196" s="155">
        <v>0</v>
      </c>
      <c r="J196" s="155">
        <v>0</v>
      </c>
      <c r="K196" s="147">
        <v>0</v>
      </c>
      <c r="L196" s="100"/>
    </row>
    <row r="197" spans="2:12" ht="110.25" customHeight="1">
      <c r="B197" s="228">
        <v>151</v>
      </c>
      <c r="C197" s="266" t="s">
        <v>51</v>
      </c>
      <c r="D197" s="267">
        <f>SUM(E197:K199)</f>
        <v>54728.5</v>
      </c>
      <c r="E197" s="267">
        <v>7154.3</v>
      </c>
      <c r="F197" s="267">
        <v>7818.3</v>
      </c>
      <c r="G197" s="262">
        <v>7522.2</v>
      </c>
      <c r="H197" s="275">
        <f>H200</f>
        <v>7991.5</v>
      </c>
      <c r="I197" s="262">
        <f>I200</f>
        <v>8246.1</v>
      </c>
      <c r="J197" s="262">
        <f>J200</f>
        <v>8246.1</v>
      </c>
      <c r="K197" s="278">
        <v>7750</v>
      </c>
      <c r="L197" s="260" t="s">
        <v>52</v>
      </c>
    </row>
    <row r="198" spans="2:12" ht="15.75" customHeight="1" hidden="1" thickBot="1">
      <c r="B198" s="228">
        <v>152</v>
      </c>
      <c r="C198" s="266"/>
      <c r="D198" s="267"/>
      <c r="E198" s="267"/>
      <c r="F198" s="267"/>
      <c r="G198" s="262"/>
      <c r="H198" s="275"/>
      <c r="I198" s="262"/>
      <c r="J198" s="262"/>
      <c r="K198" s="278"/>
      <c r="L198" s="260"/>
    </row>
    <row r="199" spans="2:12" ht="15.75" customHeight="1" hidden="1" thickBot="1">
      <c r="B199" s="228">
        <v>153</v>
      </c>
      <c r="C199" s="266"/>
      <c r="D199" s="267"/>
      <c r="E199" s="267"/>
      <c r="F199" s="267"/>
      <c r="G199" s="262"/>
      <c r="H199" s="275"/>
      <c r="I199" s="262"/>
      <c r="J199" s="262"/>
      <c r="K199" s="278"/>
      <c r="L199" s="260"/>
    </row>
    <row r="200" spans="2:12" ht="15.75">
      <c r="B200" s="228">
        <v>152</v>
      </c>
      <c r="C200" s="15" t="s">
        <v>7</v>
      </c>
      <c r="D200" s="153">
        <f>SUM(E200:K200)</f>
        <v>54728.5</v>
      </c>
      <c r="E200" s="153">
        <v>7154.3</v>
      </c>
      <c r="F200" s="153">
        <v>7818.3</v>
      </c>
      <c r="G200" s="217">
        <v>7522.2</v>
      </c>
      <c r="H200" s="218">
        <v>7991.5</v>
      </c>
      <c r="I200" s="186">
        <v>8246.1</v>
      </c>
      <c r="J200" s="186">
        <v>8246.1</v>
      </c>
      <c r="K200" s="153">
        <v>7750</v>
      </c>
      <c r="L200" s="39"/>
    </row>
    <row r="201" spans="2:12" ht="33.75" customHeight="1">
      <c r="B201" s="123">
        <f aca="true" t="shared" si="66" ref="B201:B215">SUM(B200,1)</f>
        <v>153</v>
      </c>
      <c r="C201" s="242" t="s">
        <v>58</v>
      </c>
      <c r="D201" s="243"/>
      <c r="E201" s="243"/>
      <c r="F201" s="243"/>
      <c r="G201" s="243"/>
      <c r="H201" s="243"/>
      <c r="I201" s="243"/>
      <c r="J201" s="243"/>
      <c r="K201" s="243"/>
      <c r="L201" s="244"/>
    </row>
    <row r="202" spans="2:12" ht="47.25">
      <c r="B202" s="123">
        <f t="shared" si="66"/>
        <v>154</v>
      </c>
      <c r="C202" s="22" t="s">
        <v>10</v>
      </c>
      <c r="D202" s="166">
        <f>SUM(E202:K202)</f>
        <v>3300</v>
      </c>
      <c r="E202" s="166">
        <v>0</v>
      </c>
      <c r="F202" s="166">
        <v>0</v>
      </c>
      <c r="G202" s="167">
        <f>G203+G204</f>
        <v>3300</v>
      </c>
      <c r="H202" s="211">
        <f>H203+H204</f>
        <v>0</v>
      </c>
      <c r="I202" s="167">
        <f aca="true" t="shared" si="67" ref="I202:J202">I203+I204</f>
        <v>0</v>
      </c>
      <c r="J202" s="167">
        <f t="shared" si="67"/>
        <v>0</v>
      </c>
      <c r="K202" s="166">
        <v>0</v>
      </c>
      <c r="L202" s="106"/>
    </row>
    <row r="203" spans="2:12" ht="15.75">
      <c r="B203" s="123">
        <f t="shared" si="66"/>
        <v>155</v>
      </c>
      <c r="C203" s="22" t="s">
        <v>6</v>
      </c>
      <c r="D203" s="166">
        <f aca="true" t="shared" si="68" ref="D203:D207">SUM(E203:K203)</f>
        <v>1500</v>
      </c>
      <c r="E203" s="166">
        <v>0</v>
      </c>
      <c r="F203" s="166">
        <v>0</v>
      </c>
      <c r="G203" s="167">
        <v>1500</v>
      </c>
      <c r="H203" s="211">
        <v>0</v>
      </c>
      <c r="I203" s="167">
        <v>0</v>
      </c>
      <c r="J203" s="167">
        <v>0</v>
      </c>
      <c r="K203" s="166">
        <v>0</v>
      </c>
      <c r="L203" s="107"/>
    </row>
    <row r="204" spans="2:12" ht="15.75">
      <c r="B204" s="123">
        <f t="shared" si="66"/>
        <v>156</v>
      </c>
      <c r="C204" s="20" t="s">
        <v>7</v>
      </c>
      <c r="D204" s="166">
        <f t="shared" si="68"/>
        <v>1800</v>
      </c>
      <c r="E204" s="166">
        <v>0</v>
      </c>
      <c r="F204" s="166">
        <v>0</v>
      </c>
      <c r="G204" s="167">
        <v>1800</v>
      </c>
      <c r="H204" s="211">
        <f>H207</f>
        <v>0</v>
      </c>
      <c r="I204" s="167">
        <f aca="true" t="shared" si="69" ref="I204:J204">I207</f>
        <v>0</v>
      </c>
      <c r="J204" s="167">
        <f t="shared" si="69"/>
        <v>0</v>
      </c>
      <c r="K204" s="166">
        <v>0</v>
      </c>
      <c r="L204" s="107"/>
    </row>
    <row r="205" spans="2:12" ht="15.75">
      <c r="B205" s="123">
        <f t="shared" si="66"/>
        <v>157</v>
      </c>
      <c r="C205" s="20" t="s">
        <v>8</v>
      </c>
      <c r="D205" s="166">
        <f t="shared" si="68"/>
        <v>3300</v>
      </c>
      <c r="E205" s="166">
        <v>0</v>
      </c>
      <c r="F205" s="166">
        <v>0</v>
      </c>
      <c r="G205" s="167">
        <f>G206:H206+G207</f>
        <v>3300</v>
      </c>
      <c r="H205" s="211">
        <f>H206+H207</f>
        <v>0</v>
      </c>
      <c r="I205" s="167">
        <f aca="true" t="shared" si="70" ref="I205:J205">I206+I207</f>
        <v>0</v>
      </c>
      <c r="J205" s="167">
        <f t="shared" si="70"/>
        <v>0</v>
      </c>
      <c r="K205" s="166">
        <v>0</v>
      </c>
      <c r="L205" s="107"/>
    </row>
    <row r="206" spans="2:12" ht="15.75">
      <c r="B206" s="123">
        <f t="shared" si="66"/>
        <v>158</v>
      </c>
      <c r="C206" s="20" t="s">
        <v>6</v>
      </c>
      <c r="D206" s="166">
        <f t="shared" si="68"/>
        <v>1500</v>
      </c>
      <c r="E206" s="166">
        <v>0</v>
      </c>
      <c r="F206" s="166">
        <v>0</v>
      </c>
      <c r="G206" s="167">
        <v>1500</v>
      </c>
      <c r="H206" s="211">
        <v>0</v>
      </c>
      <c r="I206" s="167">
        <v>0</v>
      </c>
      <c r="J206" s="167">
        <v>0</v>
      </c>
      <c r="K206" s="166">
        <v>0</v>
      </c>
      <c r="L206" s="107"/>
    </row>
    <row r="207" spans="2:12" ht="15.75">
      <c r="B207" s="123">
        <f t="shared" si="66"/>
        <v>159</v>
      </c>
      <c r="C207" s="20" t="s">
        <v>7</v>
      </c>
      <c r="D207" s="166">
        <f t="shared" si="68"/>
        <v>1800</v>
      </c>
      <c r="E207" s="166">
        <v>0</v>
      </c>
      <c r="F207" s="166">
        <v>0</v>
      </c>
      <c r="G207" s="167">
        <v>1800</v>
      </c>
      <c r="H207" s="211">
        <f>H211</f>
        <v>0</v>
      </c>
      <c r="I207" s="167">
        <f aca="true" t="shared" si="71" ref="I207:J207">I211</f>
        <v>0</v>
      </c>
      <c r="J207" s="167">
        <f t="shared" si="71"/>
        <v>0</v>
      </c>
      <c r="K207" s="166">
        <v>0</v>
      </c>
      <c r="L207" s="107"/>
    </row>
    <row r="208" spans="2:12" ht="15.75">
      <c r="B208" s="123">
        <f t="shared" si="66"/>
        <v>160</v>
      </c>
      <c r="C208" s="280" t="s">
        <v>11</v>
      </c>
      <c r="D208" s="280"/>
      <c r="E208" s="280"/>
      <c r="F208" s="280"/>
      <c r="G208" s="280"/>
      <c r="H208" s="280"/>
      <c r="I208" s="280"/>
      <c r="J208" s="280"/>
      <c r="K208" s="280"/>
      <c r="L208" s="280"/>
    </row>
    <row r="209" spans="2:12" ht="47.25">
      <c r="B209" s="123">
        <f t="shared" si="66"/>
        <v>161</v>
      </c>
      <c r="C209" s="51" t="s">
        <v>36</v>
      </c>
      <c r="D209" s="166">
        <f>SUM(E209:K209)</f>
        <v>3300</v>
      </c>
      <c r="E209" s="166">
        <v>0</v>
      </c>
      <c r="F209" s="166">
        <v>0</v>
      </c>
      <c r="G209" s="167">
        <f>G210+G211</f>
        <v>3300</v>
      </c>
      <c r="H209" s="211">
        <f>H210+H211</f>
        <v>0</v>
      </c>
      <c r="I209" s="167">
        <f aca="true" t="shared" si="72" ref="I209:J209">I210+I211</f>
        <v>0</v>
      </c>
      <c r="J209" s="167">
        <f t="shared" si="72"/>
        <v>0</v>
      </c>
      <c r="K209" s="166">
        <v>0</v>
      </c>
      <c r="L209" s="9"/>
    </row>
    <row r="210" spans="2:12" ht="15.75">
      <c r="B210" s="123">
        <f t="shared" si="66"/>
        <v>162</v>
      </c>
      <c r="C210" s="33" t="s">
        <v>6</v>
      </c>
      <c r="D210" s="166">
        <f aca="true" t="shared" si="73" ref="D210:D215">SUM(E210:K210)</f>
        <v>1500</v>
      </c>
      <c r="E210" s="166">
        <v>0</v>
      </c>
      <c r="F210" s="166">
        <v>0</v>
      </c>
      <c r="G210" s="167">
        <v>1500</v>
      </c>
      <c r="H210" s="211">
        <v>0</v>
      </c>
      <c r="I210" s="167">
        <v>0</v>
      </c>
      <c r="J210" s="167">
        <v>0</v>
      </c>
      <c r="K210" s="166">
        <v>0</v>
      </c>
      <c r="L210" s="9"/>
    </row>
    <row r="211" spans="2:12" ht="15.75">
      <c r="B211" s="123">
        <f t="shared" si="66"/>
        <v>163</v>
      </c>
      <c r="C211" s="20" t="s">
        <v>7</v>
      </c>
      <c r="D211" s="166">
        <f t="shared" si="73"/>
        <v>1800</v>
      </c>
      <c r="E211" s="166">
        <v>0</v>
      </c>
      <c r="F211" s="166">
        <v>0</v>
      </c>
      <c r="G211" s="167">
        <v>1800</v>
      </c>
      <c r="H211" s="211">
        <f>H214</f>
        <v>0</v>
      </c>
      <c r="I211" s="167">
        <v>0</v>
      </c>
      <c r="J211" s="167">
        <v>0</v>
      </c>
      <c r="K211" s="166">
        <v>0</v>
      </c>
      <c r="L211" s="9"/>
    </row>
    <row r="212" spans="2:12" ht="216.75" customHeight="1">
      <c r="B212" s="123">
        <f t="shared" si="66"/>
        <v>164</v>
      </c>
      <c r="C212" s="190" t="s">
        <v>63</v>
      </c>
      <c r="D212" s="150">
        <f t="shared" si="73"/>
        <v>3300</v>
      </c>
      <c r="E212" s="147">
        <v>0</v>
      </c>
      <c r="F212" s="147">
        <v>0</v>
      </c>
      <c r="G212" s="217">
        <f>G213+G214</f>
        <v>3300</v>
      </c>
      <c r="H212" s="218">
        <v>0</v>
      </c>
      <c r="I212" s="155">
        <v>0</v>
      </c>
      <c r="J212" s="155">
        <v>0</v>
      </c>
      <c r="K212" s="147">
        <v>0</v>
      </c>
      <c r="L212" s="227" t="s">
        <v>79</v>
      </c>
    </row>
    <row r="213" spans="2:12" ht="15.75">
      <c r="B213" s="123">
        <f t="shared" si="66"/>
        <v>165</v>
      </c>
      <c r="C213" s="33" t="s">
        <v>6</v>
      </c>
      <c r="D213" s="150">
        <f t="shared" si="73"/>
        <v>1500</v>
      </c>
      <c r="E213" s="147">
        <v>0</v>
      </c>
      <c r="F213" s="147">
        <v>0</v>
      </c>
      <c r="G213" s="167">
        <v>1500</v>
      </c>
      <c r="H213" s="218">
        <v>0</v>
      </c>
      <c r="I213" s="155">
        <v>0</v>
      </c>
      <c r="J213" s="155">
        <v>0</v>
      </c>
      <c r="K213" s="147">
        <v>0</v>
      </c>
      <c r="L213" s="101"/>
    </row>
    <row r="214" spans="2:12" ht="31.5">
      <c r="B214" s="123">
        <f t="shared" si="66"/>
        <v>166</v>
      </c>
      <c r="C214" s="124" t="s">
        <v>64</v>
      </c>
      <c r="D214" s="150">
        <f t="shared" si="73"/>
        <v>1800</v>
      </c>
      <c r="E214" s="147">
        <v>0</v>
      </c>
      <c r="F214" s="147">
        <v>0</v>
      </c>
      <c r="G214" s="217">
        <v>1800</v>
      </c>
      <c r="H214" s="218">
        <v>0</v>
      </c>
      <c r="I214" s="155">
        <v>0</v>
      </c>
      <c r="J214" s="155">
        <v>0</v>
      </c>
      <c r="K214" s="147">
        <v>0</v>
      </c>
      <c r="L214" s="75"/>
    </row>
    <row r="215" spans="2:12" ht="47.25">
      <c r="B215" s="174">
        <f t="shared" si="66"/>
        <v>167</v>
      </c>
      <c r="C215" s="10" t="s">
        <v>57</v>
      </c>
      <c r="D215" s="150">
        <f t="shared" si="73"/>
        <v>1800</v>
      </c>
      <c r="E215" s="147">
        <v>0</v>
      </c>
      <c r="F215" s="147">
        <v>0</v>
      </c>
      <c r="G215" s="217">
        <v>1800</v>
      </c>
      <c r="H215" s="218">
        <v>0</v>
      </c>
      <c r="I215" s="155">
        <v>0</v>
      </c>
      <c r="J215" s="155">
        <v>0</v>
      </c>
      <c r="K215" s="147">
        <v>0</v>
      </c>
      <c r="L215" s="75"/>
    </row>
    <row r="216" spans="2:12" ht="15.75">
      <c r="B216" s="183"/>
      <c r="C216" s="64"/>
      <c r="D216" s="98"/>
      <c r="E216" s="98"/>
      <c r="F216" s="98"/>
      <c r="G216" s="118"/>
      <c r="H216" s="212"/>
      <c r="I216" s="118"/>
      <c r="J216" s="118"/>
      <c r="K216" s="99"/>
      <c r="L216" s="65"/>
    </row>
  </sheetData>
  <mergeCells count="111">
    <mergeCell ref="F154:F155"/>
    <mergeCell ref="G154:G155"/>
    <mergeCell ref="C183:L183"/>
    <mergeCell ref="B148:B149"/>
    <mergeCell ref="C148:C149"/>
    <mergeCell ref="B138:B139"/>
    <mergeCell ref="C114:C117"/>
    <mergeCell ref="D114:D117"/>
    <mergeCell ref="B114:B117"/>
    <mergeCell ref="C118:L118"/>
    <mergeCell ref="C127:L127"/>
    <mergeCell ref="C138:C139"/>
    <mergeCell ref="L138:L139"/>
    <mergeCell ref="K138:K139"/>
    <mergeCell ref="E138:E139"/>
    <mergeCell ref="F138:F139"/>
    <mergeCell ref="G138:G139"/>
    <mergeCell ref="H138:H139"/>
    <mergeCell ref="I138:I139"/>
    <mergeCell ref="J138:J139"/>
    <mergeCell ref="F114:F117"/>
    <mergeCell ref="C208:L208"/>
    <mergeCell ref="C188:L188"/>
    <mergeCell ref="C13:C16"/>
    <mergeCell ref="D13:K14"/>
    <mergeCell ref="D15:D16"/>
    <mergeCell ref="L15:L16"/>
    <mergeCell ref="C29:L29"/>
    <mergeCell ref="C36:L36"/>
    <mergeCell ref="C45:L45"/>
    <mergeCell ref="C52:L52"/>
    <mergeCell ref="K70:K71"/>
    <mergeCell ref="L65:L66"/>
    <mergeCell ref="C78:L78"/>
    <mergeCell ref="C85:L85"/>
    <mergeCell ref="C98:L98"/>
    <mergeCell ref="K65:K69"/>
    <mergeCell ref="C105:L105"/>
    <mergeCell ref="L143:L144"/>
    <mergeCell ref="D143:D144"/>
    <mergeCell ref="E143:E144"/>
    <mergeCell ref="F143:F144"/>
    <mergeCell ref="H143:H144"/>
    <mergeCell ref="K114:K117"/>
    <mergeCell ref="L114:L117"/>
    <mergeCell ref="B65:B69"/>
    <mergeCell ref="C65:C69"/>
    <mergeCell ref="D65:D69"/>
    <mergeCell ref="E65:E69"/>
    <mergeCell ref="F65:F69"/>
    <mergeCell ref="G65:G69"/>
    <mergeCell ref="H65:H69"/>
    <mergeCell ref="I65:I69"/>
    <mergeCell ref="J70:J71"/>
    <mergeCell ref="J65:J69"/>
    <mergeCell ref="B70:B71"/>
    <mergeCell ref="C70:C71"/>
    <mergeCell ref="D70:D71"/>
    <mergeCell ref="E70:E71"/>
    <mergeCell ref="F70:F71"/>
    <mergeCell ref="G70:G71"/>
    <mergeCell ref="H70:H71"/>
    <mergeCell ref="I70:I71"/>
    <mergeCell ref="Q8:V8"/>
    <mergeCell ref="Q9:V9"/>
    <mergeCell ref="M6:N9"/>
    <mergeCell ref="C197:C199"/>
    <mergeCell ref="D197:D199"/>
    <mergeCell ref="E197:E199"/>
    <mergeCell ref="F197:F199"/>
    <mergeCell ref="G197:G199"/>
    <mergeCell ref="H154:H155"/>
    <mergeCell ref="I154:I155"/>
    <mergeCell ref="J154:J155"/>
    <mergeCell ref="K154:K155"/>
    <mergeCell ref="L154:L155"/>
    <mergeCell ref="G114:G117"/>
    <mergeCell ref="H114:H117"/>
    <mergeCell ref="I114:I117"/>
    <mergeCell ref="J114:J117"/>
    <mergeCell ref="L148:L149"/>
    <mergeCell ref="H197:H199"/>
    <mergeCell ref="I197:I199"/>
    <mergeCell ref="E114:E117"/>
    <mergeCell ref="K197:K199"/>
    <mergeCell ref="D154:D155"/>
    <mergeCell ref="E154:E155"/>
    <mergeCell ref="C201:L201"/>
    <mergeCell ref="J1:L9"/>
    <mergeCell ref="L13:L14"/>
    <mergeCell ref="A10:P12"/>
    <mergeCell ref="B13:B16"/>
    <mergeCell ref="D148:D149"/>
    <mergeCell ref="G148:G149"/>
    <mergeCell ref="H148:H149"/>
    <mergeCell ref="I148:I149"/>
    <mergeCell ref="J148:J149"/>
    <mergeCell ref="K148:K149"/>
    <mergeCell ref="I143:I144"/>
    <mergeCell ref="G143:G144"/>
    <mergeCell ref="J143:J144"/>
    <mergeCell ref="K143:K144"/>
    <mergeCell ref="F148:F149"/>
    <mergeCell ref="E148:E149"/>
    <mergeCell ref="B154:B155"/>
    <mergeCell ref="C154:C155"/>
    <mergeCell ref="B143:B144"/>
    <mergeCell ref="L197:L199"/>
    <mergeCell ref="D138:D139"/>
    <mergeCell ref="C143:C144"/>
    <mergeCell ref="J197:J199"/>
  </mergeCells>
  <printOptions gridLines="1" horizontalCentered="1"/>
  <pageMargins left="0.2755905511811024" right="0.3937007874015748" top="0.7874015748031497" bottom="0.7874015748031497" header="0" footer="0"/>
  <pageSetup fitToHeight="0" horizontalDpi="600" verticalDpi="600" orientation="landscape" paperSize="9" scale="80" r:id="rId1"/>
  <rowBreaks count="13" manualBreakCount="13">
    <brk id="28" min="1" max="16383" man="1"/>
    <brk id="42" min="1" max="16383" man="1"/>
    <brk id="55" min="1" max="16383" man="1"/>
    <brk id="62" min="1" max="16383" man="1"/>
    <brk id="71" min="1" max="16383" man="1"/>
    <brk id="77" min="1" max="16383" man="1"/>
    <brk id="92" min="1" max="16383" man="1"/>
    <brk id="108" min="1" max="16383" man="1"/>
    <brk id="126" min="1" max="16383" man="1"/>
    <brk id="158" min="1" max="16383" man="1"/>
    <brk id="187" min="1" max="16383" man="1"/>
    <brk id="196" min="1" max="16383" man="1"/>
    <brk id="215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2017-06-15T03:57:15Z</dcterms:modified>
  <cp:category/>
  <cp:version/>
  <cp:contentType/>
  <cp:contentStatus/>
</cp:coreProperties>
</file>