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0" windowWidth="21090" windowHeight="1234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'Лист1'!$A$1:$Q$155</definedName>
  </definedNames>
  <calcPr fullCalcOnLoad="1"/>
</workbook>
</file>

<file path=xl/sharedStrings.xml><?xml version="1.0" encoding="utf-8"?>
<sst xmlns="http://schemas.openxmlformats.org/spreadsheetml/2006/main" count="318" uniqueCount="159">
  <si>
    <t>Показатели</t>
  </si>
  <si>
    <t>Единица измерения</t>
  </si>
  <si>
    <t>отчет</t>
  </si>
  <si>
    <t>1. Население</t>
  </si>
  <si>
    <t>в % к предыдущему году</t>
  </si>
  <si>
    <t>%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</si>
  <si>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</si>
  <si>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</si>
  <si>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</si>
  <si>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</si>
  <si>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</si>
  <si>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</si>
  <si>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</si>
  <si>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</si>
  <si>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</si>
  <si>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</si>
  <si>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</si>
  <si>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</si>
  <si>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</si>
  <si>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розничной торговли по крупным и средним предприятиям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</si>
  <si>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</si>
  <si>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</si>
  <si>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</si>
  <si>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</si>
  <si>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</si>
  <si>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</si>
  <si>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</si>
  <si>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</si>
  <si>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</si>
  <si>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</si>
  <si>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</si>
  <si>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</si>
  <si>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</si>
  <si>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</si>
  <si>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</si>
  <si>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</si>
  <si>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</si>
  <si>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</si>
  <si>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</si>
  <si>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</si>
  <si>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</si>
  <si>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</si>
  <si>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</si>
  <si>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</si>
  <si>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</si>
  <si>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</si>
  <si>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</si>
  <si>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</si>
  <si>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</si>
  <si>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Денежные доходы и расходы населения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</si>
  <si>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</si>
  <si>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</si>
  <si>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</si>
  <si>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</si>
  <si>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</si>
  <si>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</si>
  <si>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</si>
  <si>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</si>
  <si>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</si>
  <si>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</si>
  <si>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</si>
  <si>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</si>
  <si>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</si>
  <si>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</si>
  <si>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</si>
  <si>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</si>
  <si>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</si>
  <si>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</si>
  <si>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</si>
  <si>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</si>
  <si>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</si>
  <si>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</si>
  <si>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 xml:space="preserve">Общая численность безработных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</si>
  <si>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</si>
  <si>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</si>
  <si>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</si>
  <si>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</si>
  <si>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</si>
  <si>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</si>
  <si>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</si>
  <si>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</si>
  <si>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</si>
  <si>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</si>
  <si>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</si>
  <si>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</si>
  <si>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</si>
  <si>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</si>
  <si>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</si>
  <si>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</si>
  <si>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 xml:space="preserve"> в ценах соответствующих лет, тыс. руб.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</si>
  <si>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</si>
  <si>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</si>
  <si>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</si>
  <si>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</si>
  <si>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</si>
  <si>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</si>
  <si>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 xml:space="preserve">Темп роста инвестиций в основной капитал 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</si>
  <si>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</si>
  <si>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</si>
  <si>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</si>
  <si>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</si>
  <si>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</si>
  <si>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</si>
  <si>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 xml:space="preserve">9. Инвестиции </t>
  </si>
  <si>
    <t>2292,0</t>
  </si>
  <si>
    <t>69,8</t>
  </si>
  <si>
    <t>66,9</t>
  </si>
  <si>
    <t>63,1</t>
  </si>
  <si>
    <t>оценка</t>
  </si>
  <si>
    <t>% в текущих ценах</t>
  </si>
  <si>
    <t>консервативный</t>
  </si>
  <si>
    <t>базовый</t>
  </si>
  <si>
    <t>целевой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</si>
  <si>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</si>
  <si>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</si>
  <si>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Примечание</t>
  </si>
  <si>
    <t>нет данных</t>
  </si>
  <si>
    <t>10,3,3</t>
  </si>
  <si>
    <t>стратегия</t>
  </si>
  <si>
    <t>баланс труд.рес</t>
  </si>
  <si>
    <t>индексы из основных показателей прогноза</t>
  </si>
  <si>
    <t>формула</t>
  </si>
  <si>
    <t>Среднесписочная численность работников (без внешних совместителей) по полному кругу (без МСП)</t>
  </si>
  <si>
    <t>данные ОУМИ</t>
  </si>
  <si>
    <t>данные Ураласбест</t>
  </si>
  <si>
    <t>индексы из основных напр. Прогноза</t>
  </si>
  <si>
    <t>Данные Фин.упр.</t>
  </si>
  <si>
    <t>Инвестиции здесь по статистике без досчета. Оставляем те же цифры как в июне</t>
  </si>
  <si>
    <t>Численность постоянного населения (на начало года) - всего</t>
  </si>
  <si>
    <t>наш прогноз</t>
  </si>
  <si>
    <t>п.25-п.22</t>
  </si>
  <si>
    <t>Доходы населения - всего</t>
  </si>
  <si>
    <t>Число малых и средних предприятий (включая микропредприятия и ИП)</t>
  </si>
  <si>
    <t xml:space="preserve">млн. рублей </t>
  </si>
  <si>
    <t>в процентах  к предыдущему году в текущих ценах</t>
  </si>
  <si>
    <t>единиц</t>
  </si>
  <si>
    <t xml:space="preserve">в процентах  к предыдущему году </t>
  </si>
  <si>
    <t>Объем  платных  услуг населению, без учета МСП</t>
  </si>
  <si>
    <t>Оборот  организаций</t>
  </si>
  <si>
    <t xml:space="preserve">млн. рублей  </t>
  </si>
  <si>
    <t xml:space="preserve">Продукция сельского хозяйства, произведенная хозяйствами всех категорий </t>
  </si>
  <si>
    <t>в т.ч. добыча полезных ископаемых</t>
  </si>
  <si>
    <t>в т.ч. обрабатывающие производства</t>
  </si>
  <si>
    <t>в т.ч. производство  и распределение электроэнергии, газа и воды</t>
  </si>
  <si>
    <t>Инвестиции в основной капитал за счет всех источников финансирования по данным статистики</t>
  </si>
  <si>
    <t>Оборот  малых и средних предприятий, включая микропредприятия и ИП (оценка)</t>
  </si>
  <si>
    <t xml:space="preserve">процентов  </t>
  </si>
  <si>
    <t>Среднесписочная численность работников малых и средних предприятий (оценка)</t>
  </si>
  <si>
    <t>Доля среднесписочной численности  работников малых и средних предприятий (включая микропредприятия и ИП), в среднесписочной численности работников всех предприятий и организаций (оценка)</t>
  </si>
  <si>
    <t>Ввод в действие жилых домов</t>
  </si>
  <si>
    <t>Среднемесячная заработная плата одного работника (без учета субъектов МСП)</t>
  </si>
  <si>
    <t>Удельный вес населения  с  денежными доходами  ниже величины прожиточного минимума (по полному кругу)</t>
  </si>
  <si>
    <t>15.1.</t>
  </si>
  <si>
    <t>15.2.</t>
  </si>
  <si>
    <t>15.3.</t>
  </si>
  <si>
    <t>Прогноз  социально-экономического  развития
 Асбестовского городского округа 
 на  среднесрочную  перспективу  2018-2020 годов</t>
  </si>
  <si>
    <t>Основные  параметры  прогноза социально-экономического развития Асбестовского  городского  округа  
на  среднесрочную  перспективу  2018-2020  годов</t>
  </si>
  <si>
    <t>Оборот розничной торговли субъектами малых и средних предприятий на территории муниципального образования</t>
  </si>
  <si>
    <t>Приложение 
к постановлению администрации
Асбестовского городского округа
от  31.10.2017  №  662-ПА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</si>
</sst>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  <numFmt numFmtId="178" formatCode="#,##0.0"/>
    <numFmt numFmtId="179" formatCode="0.0"/>
    <numFmt numFmtId="180" formatCode="_-* #,##0.0_р_._-;\-* #,##0.0_р_._-;_-* &quot;-&quot;??_р_._-;_-@_-"/>
    <numFmt numFmtId="181" formatCode="#,##0.00&quot;р.&quot;"/>
    <numFmt numFmtId="182" formatCode="#,##0.000"/>
    <numFmt numFmtId="183" formatCode="0.000"/>
    <numFmt numFmtId="184" formatCode="#,##0_ ;\-#,##0\ "/>
    <numFmt numFmtId="185" formatCode="0.00000"/>
    <numFmt numFmtId="186" formatCode="0.0000"/>
    <numFmt numFmtId="187" formatCode="0.0000000"/>
    <numFmt numFmtId="188" formatCode="0.000000"/>
    <numFmt numFmtId="189" formatCode="0.00000000"/>
    <numFmt numFmtId="190" formatCode="0.000000000"/>
    <numFmt numFmtId="191" formatCode="0.000000000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wrapText="1"/>
    </xf>
    <xf numFmtId="17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17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5" fillId="34" borderId="14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5" fillId="34" borderId="15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192" fontId="11" fillId="0" borderId="10" xfId="61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179" fontId="11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right" vertical="center" wrapText="1"/>
    </xf>
    <xf numFmtId="179" fontId="11" fillId="0" borderId="11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192" fontId="11" fillId="0" borderId="10" xfId="61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/>
    </xf>
    <xf numFmtId="192" fontId="5" fillId="0" borderId="15" xfId="61" applyNumberFormat="1" applyFont="1" applyFill="1" applyBorder="1" applyAlignment="1">
      <alignment horizontal="right" wrapText="1"/>
    </xf>
    <xf numFmtId="192" fontId="54" fillId="0" borderId="15" xfId="61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/>
    </xf>
    <xf numFmtId="179" fontId="54" fillId="0" borderId="10" xfId="0" applyNumberFormat="1" applyFont="1" applyFill="1" applyBorder="1" applyAlignment="1">
      <alignment horizontal="right"/>
    </xf>
    <xf numFmtId="192" fontId="54" fillId="0" borderId="10" xfId="61" applyNumberFormat="1" applyFont="1" applyFill="1" applyBorder="1" applyAlignment="1">
      <alignment horizontal="right"/>
    </xf>
    <xf numFmtId="192" fontId="5" fillId="0" borderId="10" xfId="61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horizontal="right" vertical="center"/>
    </xf>
    <xf numFmtId="179" fontId="54" fillId="0" borderId="11" xfId="0" applyNumberFormat="1" applyFont="1" applyFill="1" applyBorder="1" applyAlignment="1">
      <alignment horizontal="right" vertical="center"/>
    </xf>
    <xf numFmtId="179" fontId="54" fillId="0" borderId="17" xfId="0" applyNumberFormat="1" applyFont="1" applyFill="1" applyBorder="1" applyAlignment="1">
      <alignment horizontal="right" vertical="center"/>
    </xf>
    <xf numFmtId="192" fontId="5" fillId="0" borderId="10" xfId="61" applyNumberFormat="1" applyFont="1" applyBorder="1" applyAlignment="1">
      <alignment horizontal="right" wrapText="1"/>
    </xf>
    <xf numFmtId="17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18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179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wrapText="1"/>
    </xf>
    <xf numFmtId="183" fontId="5" fillId="0" borderId="10" xfId="0" applyNumberFormat="1" applyFont="1" applyBorder="1" applyAlignment="1">
      <alignment horizontal="right" wrapText="1"/>
    </xf>
    <xf numFmtId="179" fontId="5" fillId="34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Border="1" applyAlignment="1">
      <alignment horizontal="right" wrapText="1"/>
    </xf>
    <xf numFmtId="182" fontId="5" fillId="0" borderId="10" xfId="0" applyNumberFormat="1" applyFont="1" applyBorder="1" applyAlignment="1">
      <alignment horizontal="right" vertical="center" wrapText="1"/>
    </xf>
    <xf numFmtId="192" fontId="5" fillId="0" borderId="10" xfId="61" applyNumberFormat="1" applyFont="1" applyBorder="1" applyAlignment="1">
      <alignment horizontal="right" vertical="center" wrapText="1"/>
    </xf>
    <xf numFmtId="192" fontId="5" fillId="0" borderId="10" xfId="61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" fontId="5" fillId="34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Border="1" applyAlignment="1">
      <alignment horizontal="right" vertical="center" wrapText="1"/>
    </xf>
    <xf numFmtId="192" fontId="5" fillId="34" borderId="10" xfId="61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right" vertical="center" wrapText="1"/>
    </xf>
    <xf numFmtId="192" fontId="5" fillId="0" borderId="14" xfId="61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0" fontId="15" fillId="0" borderId="0" xfId="0" applyFont="1" applyAlignment="1">
      <alignment horizontal="right"/>
    </xf>
    <xf numFmtId="179" fontId="5" fillId="35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192" fontId="5" fillId="0" borderId="10" xfId="61" applyNumberFormat="1" applyFont="1" applyBorder="1" applyAlignment="1">
      <alignment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53" applyFont="1" applyFill="1" applyBorder="1" applyAlignment="1">
      <alignment horizontal="left" vertical="center" wrapText="1"/>
      <protection/>
    </xf>
    <xf numFmtId="0" fontId="5" fillId="34" borderId="15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" fontId="11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tabSelected="1" view="pageBreakPreview" zoomScale="80" zoomScaleNormal="83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B3" sqref="B3:Q3"/>
    </sheetView>
  </sheetViews>
  <sheetFormatPr defaultColWidth="9.00390625" defaultRowHeight="12.75"/>
  <cols>
    <col min="1" max="1" width="6.375" style="11" customWidth="1"/>
    <col min="2" max="2" width="55.75390625" style="6" customWidth="1"/>
    <col min="3" max="3" width="24.625" style="8" customWidth="1"/>
    <col min="4" max="6" width="13.75390625" style="6" hidden="1" customWidth="1"/>
    <col min="7" max="7" width="13.00390625" style="6" bestFit="1" customWidth="1"/>
    <col min="8" max="8" width="13.875" style="6" customWidth="1"/>
    <col min="9" max="9" width="14.875" style="6" bestFit="1" customWidth="1"/>
    <col min="10" max="11" width="13.00390625" style="6" bestFit="1" customWidth="1"/>
    <col min="12" max="12" width="13.375" style="6" bestFit="1" customWidth="1"/>
    <col min="13" max="14" width="13.00390625" style="6" bestFit="1" customWidth="1"/>
    <col min="15" max="15" width="14.875" style="6" bestFit="1" customWidth="1"/>
    <col min="16" max="16" width="13.00390625" style="6" customWidth="1"/>
    <col min="17" max="17" width="13.00390625" style="6" bestFit="1" customWidth="1"/>
    <col min="18" max="18" width="13.00390625" style="6" customWidth="1"/>
    <col min="19" max="19" width="11.75390625" style="6" customWidth="1"/>
    <col min="20" max="16384" width="9.125" style="6" customWidth="1"/>
  </cols>
  <sheetData>
    <row r="1" spans="9:17" ht="39.75" customHeight="1">
      <c r="I1" s="41"/>
      <c r="J1" s="41"/>
      <c r="K1" s="41"/>
      <c r="L1" s="41"/>
      <c r="M1" s="162" t="s">
        <v>158</v>
      </c>
      <c r="N1" s="162"/>
      <c r="O1" s="162"/>
      <c r="P1" s="162"/>
      <c r="Q1" s="162"/>
    </row>
    <row r="2" spans="9:17" ht="45" customHeight="1">
      <c r="I2" s="41"/>
      <c r="J2" s="41"/>
      <c r="K2" s="41"/>
      <c r="L2" s="41"/>
      <c r="M2" s="162"/>
      <c r="N2" s="162"/>
      <c r="O2" s="162"/>
      <c r="P2" s="162"/>
      <c r="Q2" s="162"/>
    </row>
    <row r="3" spans="2:17" ht="77.25" customHeight="1">
      <c r="B3" s="153" t="s">
        <v>155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7" ht="60" customHeight="1">
      <c r="B4" s="154" t="s">
        <v>156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6" spans="1:18" ht="15">
      <c r="A6" s="145" t="s">
        <v>98</v>
      </c>
      <c r="B6" s="136" t="s">
        <v>0</v>
      </c>
      <c r="C6" s="136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31" t="s">
        <v>108</v>
      </c>
      <c r="I6" s="136"/>
      <c r="J6" s="136"/>
      <c r="K6" s="136"/>
      <c r="L6" s="136"/>
      <c r="M6" s="136"/>
      <c r="N6" s="136"/>
      <c r="O6" s="136"/>
      <c r="P6" s="136"/>
      <c r="Q6" s="136"/>
      <c r="R6" s="128" t="s">
        <v>115</v>
      </c>
    </row>
    <row r="7" spans="1:18" ht="15">
      <c r="A7" s="146"/>
      <c r="B7" s="136"/>
      <c r="C7" s="136"/>
      <c r="D7" s="136">
        <v>2013</v>
      </c>
      <c r="E7" s="136">
        <v>2014</v>
      </c>
      <c r="F7" s="136">
        <v>2015</v>
      </c>
      <c r="G7" s="136">
        <v>2016</v>
      </c>
      <c r="H7" s="148">
        <v>2017</v>
      </c>
      <c r="I7" s="136">
        <v>2018</v>
      </c>
      <c r="J7" s="136"/>
      <c r="K7" s="136"/>
      <c r="L7" s="136">
        <v>2019</v>
      </c>
      <c r="M7" s="136"/>
      <c r="N7" s="136"/>
      <c r="O7" s="150">
        <v>2020</v>
      </c>
      <c r="P7" s="150"/>
      <c r="Q7" s="150"/>
      <c r="R7" s="129"/>
    </row>
    <row r="8" spans="1:18" ht="28.5">
      <c r="A8" s="147"/>
      <c r="B8" s="136"/>
      <c r="C8" s="136"/>
      <c r="D8" s="136"/>
      <c r="E8" s="136"/>
      <c r="F8" s="136"/>
      <c r="G8" s="136"/>
      <c r="H8" s="149"/>
      <c r="I8" s="4" t="s">
        <v>110</v>
      </c>
      <c r="J8" s="4" t="s">
        <v>111</v>
      </c>
      <c r="K8" s="4" t="s">
        <v>112</v>
      </c>
      <c r="L8" s="4" t="s">
        <v>110</v>
      </c>
      <c r="M8" s="4" t="s">
        <v>111</v>
      </c>
      <c r="N8" s="4" t="s">
        <v>112</v>
      </c>
      <c r="O8" s="4" t="s">
        <v>110</v>
      </c>
      <c r="P8" s="4" t="s">
        <v>111</v>
      </c>
      <c r="Q8" s="4" t="s">
        <v>112</v>
      </c>
      <c r="R8" s="130"/>
    </row>
    <row r="9" spans="1:18" ht="24.75" customHeight="1" hidden="1">
      <c r="A9" s="156" t="s">
        <v>3</v>
      </c>
      <c r="B9" s="157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9" ht="24.75" customHeight="1" hidden="1">
      <c r="A10" s="35"/>
      <c r="B10" s="159" t="s">
        <v>128</v>
      </c>
      <c r="C10" s="2"/>
      <c r="D10" s="7"/>
      <c r="E10" s="7">
        <v>69.192</v>
      </c>
      <c r="F10" s="7">
        <v>68.451</v>
      </c>
      <c r="G10" s="7">
        <v>67.62</v>
      </c>
      <c r="H10" s="7">
        <v>66.955</v>
      </c>
      <c r="I10" s="7">
        <v>66.059</v>
      </c>
      <c r="J10" s="7">
        <v>66.274</v>
      </c>
      <c r="K10" s="7">
        <v>66.274</v>
      </c>
      <c r="L10" s="7">
        <v>65.326</v>
      </c>
      <c r="M10" s="7">
        <v>65.612</v>
      </c>
      <c r="N10" s="7">
        <v>65.612</v>
      </c>
      <c r="O10" s="7">
        <v>64.602</v>
      </c>
      <c r="P10" s="7">
        <v>64.956</v>
      </c>
      <c r="Q10" s="7">
        <v>64.956</v>
      </c>
      <c r="R10" s="7"/>
      <c r="S10" s="6" t="s">
        <v>118</v>
      </c>
    </row>
    <row r="11" spans="1:18" ht="24.75" customHeight="1" hidden="1">
      <c r="A11" s="35"/>
      <c r="B11" s="160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1" ht="15" customHeight="1">
      <c r="A12" s="143">
        <v>1</v>
      </c>
      <c r="B12" s="127" t="s">
        <v>40</v>
      </c>
      <c r="C12" s="2" t="s">
        <v>9</v>
      </c>
      <c r="D12" s="2">
        <v>69.487</v>
      </c>
      <c r="E12" s="2">
        <v>68.814</v>
      </c>
      <c r="F12" s="2">
        <v>68.04</v>
      </c>
      <c r="G12" s="84">
        <v>67.288</v>
      </c>
      <c r="H12" s="84">
        <v>66.615</v>
      </c>
      <c r="I12" s="84">
        <v>65.692</v>
      </c>
      <c r="J12" s="85">
        <v>65.943</v>
      </c>
      <c r="K12" s="86">
        <v>65.943</v>
      </c>
      <c r="L12" s="86">
        <v>64.964</v>
      </c>
      <c r="M12" s="86">
        <v>65.284</v>
      </c>
      <c r="N12" s="86">
        <v>65.284</v>
      </c>
      <c r="O12" s="85">
        <v>64.616</v>
      </c>
      <c r="P12" s="84">
        <v>64.794</v>
      </c>
      <c r="Q12" s="85">
        <v>64.794</v>
      </c>
      <c r="R12" s="7"/>
      <c r="S12" s="117" t="s">
        <v>118</v>
      </c>
      <c r="T12" s="118"/>
      <c r="U12" s="118"/>
    </row>
    <row r="13" spans="1:19" ht="15">
      <c r="A13" s="158"/>
      <c r="B13" s="127"/>
      <c r="C13" s="2" t="s">
        <v>4</v>
      </c>
      <c r="D13" s="2">
        <v>99.1</v>
      </c>
      <c r="E13" s="16">
        <v>99</v>
      </c>
      <c r="F13" s="16">
        <v>98.9</v>
      </c>
      <c r="G13" s="87">
        <f>G12/F12*100</f>
        <v>98.89476778365666</v>
      </c>
      <c r="H13" s="87">
        <f>H12/G12*100</f>
        <v>98.99982166210914</v>
      </c>
      <c r="I13" s="87">
        <f>I12/H12*100</f>
        <v>98.61442618028973</v>
      </c>
      <c r="J13" s="87">
        <f>J12/H12*100</f>
        <v>98.99121819410043</v>
      </c>
      <c r="K13" s="87">
        <f>K12/H12*100</f>
        <v>98.99121819410043</v>
      </c>
      <c r="L13" s="87">
        <f aca="true" t="shared" si="0" ref="L13:Q13">L12/I12*100</f>
        <v>98.89179808804725</v>
      </c>
      <c r="M13" s="87">
        <f t="shared" si="0"/>
        <v>99.00065207831007</v>
      </c>
      <c r="N13" s="87">
        <f t="shared" si="0"/>
        <v>99.00065207831007</v>
      </c>
      <c r="O13" s="87">
        <f t="shared" si="0"/>
        <v>99.46431869958747</v>
      </c>
      <c r="P13" s="87">
        <f t="shared" si="0"/>
        <v>99.24943324551191</v>
      </c>
      <c r="Q13" s="87">
        <f t="shared" si="0"/>
        <v>99.24943324551191</v>
      </c>
      <c r="R13" s="7"/>
      <c r="S13" s="6" t="s">
        <v>118</v>
      </c>
    </row>
    <row r="14" spans="1:18" ht="15" hidden="1">
      <c r="A14" s="32">
        <v>2</v>
      </c>
      <c r="B14" s="42" t="s">
        <v>42</v>
      </c>
      <c r="C14" s="2" t="s">
        <v>43</v>
      </c>
      <c r="D14" s="2">
        <v>66</v>
      </c>
      <c r="E14" s="2">
        <v>65.4</v>
      </c>
      <c r="F14" s="2">
        <v>65.9</v>
      </c>
      <c r="G14" s="88">
        <v>65.9</v>
      </c>
      <c r="H14" s="88">
        <v>65.9</v>
      </c>
      <c r="I14" s="88">
        <v>65.9</v>
      </c>
      <c r="J14" s="88">
        <v>65.9</v>
      </c>
      <c r="K14" s="89">
        <v>65.9</v>
      </c>
      <c r="L14" s="89">
        <v>66.2</v>
      </c>
      <c r="M14" s="89">
        <v>66.6</v>
      </c>
      <c r="N14" s="89">
        <v>66.6</v>
      </c>
      <c r="O14" s="88">
        <v>66.6</v>
      </c>
      <c r="P14" s="88">
        <v>67.2</v>
      </c>
      <c r="Q14" s="88">
        <v>67.2</v>
      </c>
      <c r="R14" s="7"/>
    </row>
    <row r="15" spans="1:21" ht="15" hidden="1">
      <c r="A15" s="133">
        <v>3</v>
      </c>
      <c r="B15" s="127" t="s">
        <v>11</v>
      </c>
      <c r="C15" s="2" t="s">
        <v>9</v>
      </c>
      <c r="D15" s="2">
        <v>0.986</v>
      </c>
      <c r="E15" s="2">
        <v>0.987</v>
      </c>
      <c r="F15" s="2">
        <v>0.963</v>
      </c>
      <c r="G15" s="88">
        <v>0.843</v>
      </c>
      <c r="H15" s="85">
        <v>0.869</v>
      </c>
      <c r="I15" s="84">
        <v>0.723</v>
      </c>
      <c r="J15" s="85">
        <v>0.888</v>
      </c>
      <c r="K15" s="90">
        <v>0.888</v>
      </c>
      <c r="L15" s="86">
        <v>0.758</v>
      </c>
      <c r="M15" s="90">
        <v>0.894</v>
      </c>
      <c r="N15" s="90">
        <v>0.894</v>
      </c>
      <c r="O15" s="84">
        <v>0.921</v>
      </c>
      <c r="P15" s="85">
        <v>1.015</v>
      </c>
      <c r="Q15" s="85">
        <v>1.015</v>
      </c>
      <c r="R15" s="7"/>
      <c r="S15" s="117"/>
      <c r="T15" s="118"/>
      <c r="U15" s="118"/>
    </row>
    <row r="16" spans="1:21" ht="15" hidden="1">
      <c r="A16" s="133"/>
      <c r="B16" s="127"/>
      <c r="C16" s="2" t="s">
        <v>4</v>
      </c>
      <c r="D16" s="36">
        <v>91.7</v>
      </c>
      <c r="E16" s="36">
        <v>100.1</v>
      </c>
      <c r="F16" s="36">
        <v>97.6</v>
      </c>
      <c r="G16" s="91">
        <f>G15/F15*100</f>
        <v>87.53894080996885</v>
      </c>
      <c r="H16" s="87">
        <f>H15/G15*100</f>
        <v>103.08422301304864</v>
      </c>
      <c r="I16" s="87">
        <f>I15/H15*100</f>
        <v>83.19907940161104</v>
      </c>
      <c r="J16" s="87">
        <f>J15/H15*100</f>
        <v>102.18642117376295</v>
      </c>
      <c r="K16" s="92">
        <f aca="true" t="shared" si="1" ref="K16:Q16">K15/H15*100</f>
        <v>102.18642117376295</v>
      </c>
      <c r="L16" s="87">
        <f t="shared" si="1"/>
        <v>104.84094052558784</v>
      </c>
      <c r="M16" s="87">
        <f t="shared" si="1"/>
        <v>100.67567567567568</v>
      </c>
      <c r="N16" s="92">
        <f t="shared" si="1"/>
        <v>100.67567567567568</v>
      </c>
      <c r="O16" s="87">
        <f t="shared" si="1"/>
        <v>121.50395778364116</v>
      </c>
      <c r="P16" s="87">
        <f t="shared" si="1"/>
        <v>113.5346756152125</v>
      </c>
      <c r="Q16" s="87">
        <f t="shared" si="1"/>
        <v>113.5346756152125</v>
      </c>
      <c r="R16" s="7"/>
      <c r="S16" s="117"/>
      <c r="T16" s="118"/>
      <c r="U16" s="118"/>
    </row>
    <row r="17" spans="1:21" ht="30">
      <c r="A17" s="32">
        <v>2</v>
      </c>
      <c r="B17" s="42" t="s">
        <v>44</v>
      </c>
      <c r="C17" s="2" t="s">
        <v>45</v>
      </c>
      <c r="D17" s="36">
        <v>14.2</v>
      </c>
      <c r="E17" s="36">
        <v>14.3</v>
      </c>
      <c r="F17" s="36">
        <v>14.2</v>
      </c>
      <c r="G17" s="87">
        <v>12.5</v>
      </c>
      <c r="H17" s="87">
        <f>H15/H12*1000</f>
        <v>13.04510996021917</v>
      </c>
      <c r="I17" s="87">
        <f>I15/I12*1000</f>
        <v>11.00590635084942</v>
      </c>
      <c r="J17" s="87">
        <f aca="true" t="shared" si="2" ref="J17:Q17">J15/J12*1000</f>
        <v>13.466175333242346</v>
      </c>
      <c r="K17" s="87">
        <f t="shared" si="2"/>
        <v>13.466175333242346</v>
      </c>
      <c r="L17" s="87">
        <f t="shared" si="2"/>
        <v>11.66800073887076</v>
      </c>
      <c r="M17" s="87">
        <f t="shared" si="2"/>
        <v>13.694013847190735</v>
      </c>
      <c r="N17" s="87">
        <f t="shared" si="2"/>
        <v>13.694013847190735</v>
      </c>
      <c r="O17" s="87">
        <f t="shared" si="2"/>
        <v>14.253435681564937</v>
      </c>
      <c r="P17" s="87">
        <f t="shared" si="2"/>
        <v>15.665030712720313</v>
      </c>
      <c r="Q17" s="87">
        <f t="shared" si="2"/>
        <v>15.665030712720313</v>
      </c>
      <c r="R17" s="7"/>
      <c r="S17" s="117" t="s">
        <v>119</v>
      </c>
      <c r="T17" s="118"/>
      <c r="U17" s="118"/>
    </row>
    <row r="18" spans="1:21" ht="15" hidden="1">
      <c r="A18" s="133">
        <v>5</v>
      </c>
      <c r="B18" s="127" t="s">
        <v>12</v>
      </c>
      <c r="C18" s="2" t="s">
        <v>9</v>
      </c>
      <c r="D18" s="37">
        <v>1.063</v>
      </c>
      <c r="E18" s="37">
        <v>1.135</v>
      </c>
      <c r="F18" s="37">
        <v>1.201</v>
      </c>
      <c r="G18" s="84">
        <v>1.178</v>
      </c>
      <c r="H18" s="84">
        <v>1.15</v>
      </c>
      <c r="I18" s="84">
        <v>1.2</v>
      </c>
      <c r="J18" s="84">
        <v>1.15</v>
      </c>
      <c r="K18" s="84">
        <v>1.15</v>
      </c>
      <c r="L18" s="84">
        <v>1.3</v>
      </c>
      <c r="M18" s="84">
        <v>1.15</v>
      </c>
      <c r="N18" s="84">
        <v>1.15</v>
      </c>
      <c r="O18" s="84">
        <v>1.3</v>
      </c>
      <c r="P18" s="84">
        <v>1.04</v>
      </c>
      <c r="Q18" s="84">
        <v>1.04</v>
      </c>
      <c r="R18" s="7"/>
      <c r="S18" s="117" t="s">
        <v>119</v>
      </c>
      <c r="T18" s="118"/>
      <c r="U18" s="118"/>
    </row>
    <row r="19" spans="1:21" ht="15" hidden="1">
      <c r="A19" s="133"/>
      <c r="B19" s="127"/>
      <c r="C19" s="2" t="s">
        <v>4</v>
      </c>
      <c r="D19" s="36">
        <v>91.6</v>
      </c>
      <c r="E19" s="36">
        <v>106.8</v>
      </c>
      <c r="F19" s="16">
        <f>F18/E18*100</f>
        <v>105.81497797356829</v>
      </c>
      <c r="G19" s="87">
        <f>G18/F18*100</f>
        <v>98.08492922564528</v>
      </c>
      <c r="H19" s="87">
        <f>H18/G18*100</f>
        <v>97.62308998302207</v>
      </c>
      <c r="I19" s="87">
        <f>I18/H18*100</f>
        <v>104.34782608695652</v>
      </c>
      <c r="J19" s="87">
        <f>J18/H18*100</f>
        <v>100</v>
      </c>
      <c r="K19" s="87">
        <f aca="true" t="shared" si="3" ref="K19:Q19">K18/H18*100</f>
        <v>100</v>
      </c>
      <c r="L19" s="87">
        <f t="shared" si="3"/>
        <v>108.33333333333334</v>
      </c>
      <c r="M19" s="84">
        <f t="shared" si="3"/>
        <v>100</v>
      </c>
      <c r="N19" s="84">
        <f t="shared" si="3"/>
        <v>100</v>
      </c>
      <c r="O19" s="84">
        <f t="shared" si="3"/>
        <v>100</v>
      </c>
      <c r="P19" s="87">
        <f t="shared" si="3"/>
        <v>90.43478260869566</v>
      </c>
      <c r="Q19" s="87">
        <f t="shared" si="3"/>
        <v>90.43478260869566</v>
      </c>
      <c r="R19" s="7"/>
      <c r="S19" s="117" t="s">
        <v>119</v>
      </c>
      <c r="T19" s="118"/>
      <c r="U19" s="118"/>
    </row>
    <row r="20" spans="1:21" ht="30" hidden="1">
      <c r="A20" s="32">
        <v>6</v>
      </c>
      <c r="B20" s="42" t="s">
        <v>46</v>
      </c>
      <c r="C20" s="2" t="s">
        <v>45</v>
      </c>
      <c r="D20" s="36">
        <v>15.3</v>
      </c>
      <c r="E20" s="36">
        <v>16.5</v>
      </c>
      <c r="F20" s="36">
        <v>17.7</v>
      </c>
      <c r="G20" s="87">
        <v>17.8</v>
      </c>
      <c r="H20" s="87">
        <f>H18/H12*1000</f>
        <v>17.263379118817085</v>
      </c>
      <c r="I20" s="87">
        <f>I18/I12*1000</f>
        <v>18.267064482737624</v>
      </c>
      <c r="J20" s="87">
        <f aca="true" t="shared" si="4" ref="J20:Q20">J18/J12*1000</f>
        <v>17.439303641023308</v>
      </c>
      <c r="K20" s="87">
        <f t="shared" si="4"/>
        <v>17.439303641023308</v>
      </c>
      <c r="L20" s="87">
        <f t="shared" si="4"/>
        <v>20.011083061387843</v>
      </c>
      <c r="M20" s="87">
        <f t="shared" si="4"/>
        <v>17.615342197169287</v>
      </c>
      <c r="N20" s="87">
        <f t="shared" si="4"/>
        <v>17.615342197169287</v>
      </c>
      <c r="O20" s="87">
        <f t="shared" si="4"/>
        <v>20.118856010895136</v>
      </c>
      <c r="P20" s="87">
        <f t="shared" si="4"/>
        <v>16.050868907614902</v>
      </c>
      <c r="Q20" s="87">
        <f t="shared" si="4"/>
        <v>16.050868907614902</v>
      </c>
      <c r="R20" s="7"/>
      <c r="S20" s="117" t="s">
        <v>119</v>
      </c>
      <c r="T20" s="118"/>
      <c r="U20" s="118"/>
    </row>
    <row r="21" spans="1:21" ht="15" hidden="1">
      <c r="A21" s="133">
        <v>7</v>
      </c>
      <c r="B21" s="127" t="s">
        <v>13</v>
      </c>
      <c r="C21" s="2" t="s">
        <v>9</v>
      </c>
      <c r="D21" s="2">
        <v>-0.077</v>
      </c>
      <c r="E21" s="2">
        <v>-0.148</v>
      </c>
      <c r="F21" s="37">
        <f>F15-F18</f>
        <v>-0.2380000000000001</v>
      </c>
      <c r="G21" s="93">
        <f aca="true" t="shared" si="5" ref="G21:Q21">G15-G18</f>
        <v>-0.33499999999999996</v>
      </c>
      <c r="H21" s="93">
        <f t="shared" si="5"/>
        <v>-0.2809999999999999</v>
      </c>
      <c r="I21" s="93">
        <f t="shared" si="5"/>
        <v>-0.477</v>
      </c>
      <c r="J21" s="93">
        <f t="shared" si="5"/>
        <v>-0.2619999999999999</v>
      </c>
      <c r="K21" s="93">
        <f t="shared" si="5"/>
        <v>-0.2619999999999999</v>
      </c>
      <c r="L21" s="93">
        <f t="shared" si="5"/>
        <v>-0.542</v>
      </c>
      <c r="M21" s="93">
        <f t="shared" si="5"/>
        <v>-0.2559999999999999</v>
      </c>
      <c r="N21" s="93">
        <f t="shared" si="5"/>
        <v>-0.2559999999999999</v>
      </c>
      <c r="O21" s="93">
        <f t="shared" si="5"/>
        <v>-0.379</v>
      </c>
      <c r="P21" s="93">
        <f t="shared" si="5"/>
        <v>-0.025000000000000133</v>
      </c>
      <c r="Q21" s="93">
        <f t="shared" si="5"/>
        <v>-0.025000000000000133</v>
      </c>
      <c r="R21" s="7"/>
      <c r="S21" s="117" t="s">
        <v>119</v>
      </c>
      <c r="T21" s="118"/>
      <c r="U21" s="118"/>
    </row>
    <row r="22" spans="1:21" ht="15" hidden="1">
      <c r="A22" s="133"/>
      <c r="B22" s="127"/>
      <c r="C22" s="2" t="s">
        <v>4</v>
      </c>
      <c r="D22" s="36">
        <v>89.5</v>
      </c>
      <c r="E22" s="36">
        <v>192.2</v>
      </c>
      <c r="F22" s="36">
        <v>160.8</v>
      </c>
      <c r="G22" s="87">
        <f>G21/F21*100</f>
        <v>140.75630252100834</v>
      </c>
      <c r="H22" s="87">
        <f>H21/G21*100</f>
        <v>83.88059701492536</v>
      </c>
      <c r="I22" s="87">
        <f>I21/H21*100</f>
        <v>169.75088967971536</v>
      </c>
      <c r="J22" s="87">
        <f>J21/H21*100</f>
        <v>93.23843416370106</v>
      </c>
      <c r="K22" s="87">
        <f>K21/H21*100</f>
        <v>93.23843416370106</v>
      </c>
      <c r="L22" s="87">
        <f>L21/I21*100</f>
        <v>113.62683438155136</v>
      </c>
      <c r="M22" s="87">
        <v>100</v>
      </c>
      <c r="N22" s="87">
        <v>100</v>
      </c>
      <c r="O22" s="87">
        <v>100</v>
      </c>
      <c r="P22" s="87">
        <v>100</v>
      </c>
      <c r="Q22" s="87">
        <v>100</v>
      </c>
      <c r="R22" s="7"/>
      <c r="S22" s="117" t="s">
        <v>119</v>
      </c>
      <c r="T22" s="118"/>
      <c r="U22" s="118"/>
    </row>
    <row r="23" spans="1:21" ht="30" hidden="1">
      <c r="A23" s="32">
        <v>8</v>
      </c>
      <c r="B23" s="42" t="s">
        <v>47</v>
      </c>
      <c r="C23" s="2" t="s">
        <v>45</v>
      </c>
      <c r="D23" s="36">
        <v>-1.1</v>
      </c>
      <c r="E23" s="36">
        <v>-2.2</v>
      </c>
      <c r="F23" s="36">
        <v>-3.5</v>
      </c>
      <c r="G23" s="87">
        <f>G21/G12*1000</f>
        <v>-4.978599453097135</v>
      </c>
      <c r="H23" s="87">
        <f aca="true" t="shared" si="6" ref="H23:Q23">H21/H12*1000</f>
        <v>-4.218269158597913</v>
      </c>
      <c r="I23" s="87">
        <f t="shared" si="6"/>
        <v>-7.261158131888206</v>
      </c>
      <c r="J23" s="87">
        <f t="shared" si="6"/>
        <v>-3.9731283077809607</v>
      </c>
      <c r="K23" s="87">
        <f t="shared" si="6"/>
        <v>-3.9731283077809607</v>
      </c>
      <c r="L23" s="87">
        <f t="shared" si="6"/>
        <v>-8.343082322517088</v>
      </c>
      <c r="M23" s="87">
        <f t="shared" si="6"/>
        <v>-3.921328349978553</v>
      </c>
      <c r="N23" s="87">
        <f t="shared" si="6"/>
        <v>-3.921328349978553</v>
      </c>
      <c r="O23" s="87">
        <f t="shared" si="6"/>
        <v>-5.865420329330197</v>
      </c>
      <c r="P23" s="87">
        <f t="shared" si="6"/>
        <v>-0.3858381948945911</v>
      </c>
      <c r="Q23" s="87">
        <f t="shared" si="6"/>
        <v>-0.3858381948945911</v>
      </c>
      <c r="R23" s="7"/>
      <c r="S23" s="117" t="s">
        <v>119</v>
      </c>
      <c r="T23" s="118"/>
      <c r="U23" s="118"/>
    </row>
    <row r="24" spans="1:21" ht="15" hidden="1">
      <c r="A24" s="133">
        <v>9</v>
      </c>
      <c r="B24" s="127" t="s">
        <v>14</v>
      </c>
      <c r="C24" s="2" t="s">
        <v>9</v>
      </c>
      <c r="D24" s="2"/>
      <c r="E24" s="2"/>
      <c r="F24" s="2"/>
      <c r="G24" s="84"/>
      <c r="H24" s="84"/>
      <c r="I24" s="84"/>
      <c r="J24" s="84"/>
      <c r="K24" s="86"/>
      <c r="L24" s="86"/>
      <c r="M24" s="86"/>
      <c r="N24" s="86"/>
      <c r="O24" s="84"/>
      <c r="P24" s="84"/>
      <c r="Q24" s="84"/>
      <c r="R24" s="7"/>
      <c r="S24" s="117" t="s">
        <v>119</v>
      </c>
      <c r="T24" s="118"/>
      <c r="U24" s="118"/>
    </row>
    <row r="25" spans="1:21" ht="15" hidden="1">
      <c r="A25" s="133"/>
      <c r="B25" s="127"/>
      <c r="C25" s="2" t="s">
        <v>15</v>
      </c>
      <c r="D25" s="37">
        <v>1.18</v>
      </c>
      <c r="E25" s="37">
        <v>1.128</v>
      </c>
      <c r="F25" s="37">
        <v>1.205</v>
      </c>
      <c r="G25" s="84">
        <v>1.299</v>
      </c>
      <c r="H25" s="84">
        <v>1.2</v>
      </c>
      <c r="I25" s="84">
        <v>1.2</v>
      </c>
      <c r="J25" s="84">
        <v>1.2</v>
      </c>
      <c r="K25" s="86">
        <v>1.2</v>
      </c>
      <c r="L25" s="86">
        <v>1.2</v>
      </c>
      <c r="M25" s="86">
        <v>1.2</v>
      </c>
      <c r="N25" s="86">
        <v>1.2</v>
      </c>
      <c r="O25" s="84">
        <v>1.2</v>
      </c>
      <c r="P25" s="84">
        <v>1.2</v>
      </c>
      <c r="Q25" s="84">
        <v>1.2</v>
      </c>
      <c r="R25" s="7"/>
      <c r="S25" s="117" t="s">
        <v>119</v>
      </c>
      <c r="T25" s="118"/>
      <c r="U25" s="118"/>
    </row>
    <row r="26" spans="1:21" ht="15" hidden="1">
      <c r="A26" s="133"/>
      <c r="B26" s="127"/>
      <c r="C26" s="2" t="s">
        <v>16</v>
      </c>
      <c r="D26" s="37">
        <v>1.693</v>
      </c>
      <c r="E26" s="37">
        <v>1.721</v>
      </c>
      <c r="F26" s="37">
        <v>1.798</v>
      </c>
      <c r="G26" s="84">
        <v>1.629</v>
      </c>
      <c r="H26" s="84">
        <v>1.6</v>
      </c>
      <c r="I26" s="84">
        <v>1.6</v>
      </c>
      <c r="J26" s="84">
        <v>1.6</v>
      </c>
      <c r="K26" s="86">
        <v>1.6</v>
      </c>
      <c r="L26" s="86">
        <v>1.6</v>
      </c>
      <c r="M26" s="86">
        <v>1.6</v>
      </c>
      <c r="N26" s="86">
        <v>1.6</v>
      </c>
      <c r="O26" s="84">
        <v>1.5</v>
      </c>
      <c r="P26" s="84">
        <v>1.5</v>
      </c>
      <c r="Q26" s="84">
        <v>1.5</v>
      </c>
      <c r="R26" s="7"/>
      <c r="S26" s="117" t="s">
        <v>119</v>
      </c>
      <c r="T26" s="118"/>
      <c r="U26" s="118"/>
    </row>
    <row r="27" spans="1:21" ht="15" hidden="1">
      <c r="A27" s="133"/>
      <c r="B27" s="127"/>
      <c r="C27" s="2" t="s">
        <v>4</v>
      </c>
      <c r="D27" s="2"/>
      <c r="E27" s="2"/>
      <c r="F27" s="2"/>
      <c r="G27" s="84"/>
      <c r="H27" s="84"/>
      <c r="I27" s="84"/>
      <c r="J27" s="84"/>
      <c r="K27" s="86"/>
      <c r="L27" s="86"/>
      <c r="M27" s="86"/>
      <c r="N27" s="86"/>
      <c r="O27" s="84"/>
      <c r="P27" s="84"/>
      <c r="Q27" s="84"/>
      <c r="R27" s="7"/>
      <c r="S27" s="117" t="s">
        <v>119</v>
      </c>
      <c r="T27" s="118"/>
      <c r="U27" s="118"/>
    </row>
    <row r="28" spans="1:21" ht="15" hidden="1">
      <c r="A28" s="133"/>
      <c r="B28" s="127"/>
      <c r="C28" s="2" t="s">
        <v>15</v>
      </c>
      <c r="D28" s="36">
        <v>124.3</v>
      </c>
      <c r="E28" s="36">
        <v>95.6</v>
      </c>
      <c r="F28" s="36">
        <v>106.8</v>
      </c>
      <c r="G28" s="87">
        <f>G25/F25*100</f>
        <v>107.80082987551867</v>
      </c>
      <c r="H28" s="87">
        <f>H25/G25*100</f>
        <v>92.37875288683603</v>
      </c>
      <c r="I28" s="84">
        <v>100</v>
      </c>
      <c r="J28" s="84">
        <v>100</v>
      </c>
      <c r="K28" s="86">
        <v>100</v>
      </c>
      <c r="L28" s="86">
        <v>100</v>
      </c>
      <c r="M28" s="86">
        <v>100</v>
      </c>
      <c r="N28" s="86">
        <v>100</v>
      </c>
      <c r="O28" s="84">
        <v>100</v>
      </c>
      <c r="P28" s="84">
        <v>100</v>
      </c>
      <c r="Q28" s="84">
        <v>100</v>
      </c>
      <c r="R28" s="7"/>
      <c r="S28" s="117" t="s">
        <v>119</v>
      </c>
      <c r="T28" s="118"/>
      <c r="U28" s="118"/>
    </row>
    <row r="29" spans="1:21" ht="15" hidden="1">
      <c r="A29" s="133"/>
      <c r="B29" s="127"/>
      <c r="C29" s="2" t="s">
        <v>16</v>
      </c>
      <c r="D29" s="36">
        <v>108.3</v>
      </c>
      <c r="E29" s="36">
        <v>101.7</v>
      </c>
      <c r="F29" s="36">
        <v>104.5</v>
      </c>
      <c r="G29" s="87">
        <f>G26/F26*100</f>
        <v>90.60066740823136</v>
      </c>
      <c r="H29" s="87">
        <f>H26/G26*100</f>
        <v>98.21976672805403</v>
      </c>
      <c r="I29" s="84">
        <v>100</v>
      </c>
      <c r="J29" s="84">
        <v>100</v>
      </c>
      <c r="K29" s="86">
        <v>100</v>
      </c>
      <c r="L29" s="86">
        <v>100</v>
      </c>
      <c r="M29" s="86">
        <v>100</v>
      </c>
      <c r="N29" s="86">
        <v>100</v>
      </c>
      <c r="O29" s="87">
        <f>O26/L26*100</f>
        <v>93.75</v>
      </c>
      <c r="P29" s="87">
        <f>P26/M26*100</f>
        <v>93.75</v>
      </c>
      <c r="Q29" s="87">
        <f>Q26/N26*100</f>
        <v>93.75</v>
      </c>
      <c r="R29" s="7"/>
      <c r="S29" s="117" t="s">
        <v>119</v>
      </c>
      <c r="T29" s="118"/>
      <c r="U29" s="118"/>
    </row>
    <row r="30" spans="1:21" ht="15" hidden="1">
      <c r="A30" s="133">
        <v>10</v>
      </c>
      <c r="B30" s="127" t="s">
        <v>17</v>
      </c>
      <c r="C30" s="2" t="s">
        <v>9</v>
      </c>
      <c r="D30" s="2">
        <v>-0.513</v>
      </c>
      <c r="E30" s="2">
        <v>-0.593</v>
      </c>
      <c r="F30" s="2">
        <v>-0.593</v>
      </c>
      <c r="G30" s="84">
        <f>G25-G26</f>
        <v>-0.33000000000000007</v>
      </c>
      <c r="H30" s="84">
        <f aca="true" t="shared" si="7" ref="H30:Q30">H25-H26</f>
        <v>-0.40000000000000013</v>
      </c>
      <c r="I30" s="84">
        <f t="shared" si="7"/>
        <v>-0.40000000000000013</v>
      </c>
      <c r="J30" s="84">
        <f t="shared" si="7"/>
        <v>-0.40000000000000013</v>
      </c>
      <c r="K30" s="84">
        <f t="shared" si="7"/>
        <v>-0.40000000000000013</v>
      </c>
      <c r="L30" s="84">
        <f t="shared" si="7"/>
        <v>-0.40000000000000013</v>
      </c>
      <c r="M30" s="84">
        <f t="shared" si="7"/>
        <v>-0.40000000000000013</v>
      </c>
      <c r="N30" s="84">
        <f t="shared" si="7"/>
        <v>-0.40000000000000013</v>
      </c>
      <c r="O30" s="84">
        <f t="shared" si="7"/>
        <v>-0.30000000000000004</v>
      </c>
      <c r="P30" s="84">
        <f t="shared" si="7"/>
        <v>-0.30000000000000004</v>
      </c>
      <c r="Q30" s="84">
        <f t="shared" si="7"/>
        <v>-0.30000000000000004</v>
      </c>
      <c r="R30" s="7"/>
      <c r="S30" s="117" t="s">
        <v>119</v>
      </c>
      <c r="T30" s="118"/>
      <c r="U30" s="118"/>
    </row>
    <row r="31" spans="1:21" ht="15" hidden="1">
      <c r="A31" s="133"/>
      <c r="B31" s="127"/>
      <c r="C31" s="2" t="s">
        <v>4</v>
      </c>
      <c r="D31" s="16">
        <v>83.6</v>
      </c>
      <c r="E31" s="16">
        <v>115.6</v>
      </c>
      <c r="F31" s="16">
        <v>100</v>
      </c>
      <c r="G31" s="92">
        <f>G30/F30*100</f>
        <v>55.649241146711645</v>
      </c>
      <c r="H31" s="92">
        <f>H30/G30*100</f>
        <v>121.21212121212122</v>
      </c>
      <c r="I31" s="86">
        <v>100</v>
      </c>
      <c r="J31" s="86">
        <v>100</v>
      </c>
      <c r="K31" s="86">
        <v>100</v>
      </c>
      <c r="L31" s="86">
        <v>100</v>
      </c>
      <c r="M31" s="86">
        <v>100</v>
      </c>
      <c r="N31" s="86">
        <v>100</v>
      </c>
      <c r="O31" s="84">
        <v>100</v>
      </c>
      <c r="P31" s="84">
        <v>100</v>
      </c>
      <c r="Q31" s="84">
        <v>100</v>
      </c>
      <c r="R31" s="7"/>
      <c r="S31" s="117" t="s">
        <v>119</v>
      </c>
      <c r="T31" s="118"/>
      <c r="U31" s="118"/>
    </row>
    <row r="32" spans="1:21" ht="30" hidden="1">
      <c r="A32" s="32">
        <v>11</v>
      </c>
      <c r="B32" s="42" t="s">
        <v>48</v>
      </c>
      <c r="C32" s="2" t="s">
        <v>70</v>
      </c>
      <c r="D32" s="16">
        <f>D30/D12*1000</f>
        <v>-7.382675896210802</v>
      </c>
      <c r="E32" s="16">
        <f>E30/E12*1000</f>
        <v>-8.617432499200744</v>
      </c>
      <c r="F32" s="16">
        <f aca="true" t="shared" si="8" ref="F32:Q32">F30/F12*1000</f>
        <v>-8.71546149323927</v>
      </c>
      <c r="G32" s="87">
        <f t="shared" si="8"/>
        <v>-4.9042919985732985</v>
      </c>
      <c r="H32" s="87">
        <f t="shared" si="8"/>
        <v>-6.004653606545075</v>
      </c>
      <c r="I32" s="87">
        <f t="shared" si="8"/>
        <v>-6.089021494245878</v>
      </c>
      <c r="J32" s="87">
        <f t="shared" si="8"/>
        <v>-6.065844744703761</v>
      </c>
      <c r="K32" s="87">
        <f t="shared" si="8"/>
        <v>-6.065844744703761</v>
      </c>
      <c r="L32" s="87">
        <f t="shared" si="8"/>
        <v>-6.157256326580877</v>
      </c>
      <c r="M32" s="87">
        <f t="shared" si="8"/>
        <v>-6.127075546841494</v>
      </c>
      <c r="N32" s="87">
        <f t="shared" si="8"/>
        <v>-6.127075546841494</v>
      </c>
      <c r="O32" s="87">
        <f t="shared" si="8"/>
        <v>-4.642812925591186</v>
      </c>
      <c r="P32" s="87">
        <f t="shared" si="8"/>
        <v>-4.630058338735069</v>
      </c>
      <c r="Q32" s="87">
        <f t="shared" si="8"/>
        <v>-4.630058338735069</v>
      </c>
      <c r="R32" s="7"/>
      <c r="S32" s="117" t="s">
        <v>119</v>
      </c>
      <c r="T32" s="118"/>
      <c r="U32" s="118"/>
    </row>
    <row r="33" spans="1:18" ht="30" customHeight="1" hidden="1">
      <c r="A33" s="123" t="s">
        <v>49</v>
      </c>
      <c r="B33" s="124"/>
      <c r="C33" s="2"/>
      <c r="D33" s="2"/>
      <c r="E33" s="2"/>
      <c r="F33" s="5"/>
      <c r="G33" s="86"/>
      <c r="H33" s="86"/>
      <c r="I33" s="86"/>
      <c r="J33" s="86"/>
      <c r="K33" s="86"/>
      <c r="L33" s="86"/>
      <c r="M33" s="86"/>
      <c r="N33" s="86"/>
      <c r="O33" s="84"/>
      <c r="P33" s="84"/>
      <c r="Q33" s="84"/>
      <c r="R33" s="7"/>
    </row>
    <row r="34" spans="1:18" ht="15">
      <c r="A34" s="32">
        <v>3</v>
      </c>
      <c r="B34" s="42" t="s">
        <v>131</v>
      </c>
      <c r="C34" s="2" t="s">
        <v>50</v>
      </c>
      <c r="D34" s="2">
        <v>12098000</v>
      </c>
      <c r="E34" s="29">
        <v>13032000</v>
      </c>
      <c r="F34" s="29">
        <v>13556000</v>
      </c>
      <c r="G34" s="94">
        <v>14389000</v>
      </c>
      <c r="H34" s="94">
        <f>G34*H35/100</f>
        <v>14576057</v>
      </c>
      <c r="I34" s="95">
        <f>H34*I35/100</f>
        <v>14780121.798000002</v>
      </c>
      <c r="J34" s="95">
        <f>H34*J35/100</f>
        <v>14911306.310999999</v>
      </c>
      <c r="K34" s="95">
        <f aca="true" t="shared" si="9" ref="K34:Q34">H34*K35/100</f>
        <v>14925882.368000003</v>
      </c>
      <c r="L34" s="95">
        <f t="shared" si="9"/>
        <v>14809682.041596003</v>
      </c>
      <c r="M34" s="95">
        <f t="shared" si="9"/>
        <v>15075330.680420997</v>
      </c>
      <c r="N34" s="94">
        <f t="shared" si="9"/>
        <v>15134844.721152002</v>
      </c>
      <c r="O34" s="94">
        <f t="shared" si="9"/>
        <v>14898540.133845577</v>
      </c>
      <c r="P34" s="94">
        <f t="shared" si="9"/>
        <v>15256234.64858605</v>
      </c>
      <c r="Q34" s="94">
        <f t="shared" si="9"/>
        <v>15392137.081411585</v>
      </c>
      <c r="R34" s="7"/>
    </row>
    <row r="35" spans="1:22" ht="15.75" customHeight="1">
      <c r="A35" s="32">
        <v>4</v>
      </c>
      <c r="B35" s="42" t="s">
        <v>52</v>
      </c>
      <c r="C35" s="2" t="s">
        <v>41</v>
      </c>
      <c r="D35" s="2">
        <v>107.7</v>
      </c>
      <c r="E35" s="2">
        <v>107.7</v>
      </c>
      <c r="F35" s="16">
        <f>F34/E34*100</f>
        <v>104.02087170042971</v>
      </c>
      <c r="G35" s="87">
        <f>G34/F34*100</f>
        <v>106.14488049572147</v>
      </c>
      <c r="H35" s="87">
        <v>101.3</v>
      </c>
      <c r="I35" s="54">
        <v>101.4</v>
      </c>
      <c r="J35" s="54">
        <v>102.3</v>
      </c>
      <c r="K35" s="54">
        <v>102.4</v>
      </c>
      <c r="L35" s="53">
        <v>100.2</v>
      </c>
      <c r="M35" s="54">
        <v>101.1</v>
      </c>
      <c r="N35" s="84">
        <v>101.4</v>
      </c>
      <c r="O35" s="84">
        <v>100.6</v>
      </c>
      <c r="P35" s="87">
        <v>101.2</v>
      </c>
      <c r="Q35" s="84">
        <v>101.7</v>
      </c>
      <c r="R35" s="7"/>
      <c r="S35" s="119" t="s">
        <v>120</v>
      </c>
      <c r="T35" s="122"/>
      <c r="U35" s="122"/>
      <c r="V35" s="122"/>
    </row>
    <row r="36" spans="1:19" ht="15" hidden="1">
      <c r="A36" s="32">
        <v>14</v>
      </c>
      <c r="B36" s="42" t="s">
        <v>53</v>
      </c>
      <c r="C36" s="2" t="s">
        <v>18</v>
      </c>
      <c r="D36" s="20">
        <v>14508.7</v>
      </c>
      <c r="E36" s="20">
        <v>16413</v>
      </c>
      <c r="F36" s="26">
        <f>F34/F12/12</f>
        <v>16602.978640015677</v>
      </c>
      <c r="G36" s="96">
        <f>G34/G12/12</f>
        <v>17820.16605239171</v>
      </c>
      <c r="H36" s="96">
        <f aca="true" t="shared" si="10" ref="H36:Q36">H34/H12/12</f>
        <v>18234.202757136783</v>
      </c>
      <c r="I36" s="96">
        <f t="shared" si="10"/>
        <v>18749.266524082082</v>
      </c>
      <c r="J36" s="96">
        <f t="shared" si="10"/>
        <v>18843.681046509864</v>
      </c>
      <c r="K36" s="96">
        <f t="shared" si="10"/>
        <v>18862.101067083193</v>
      </c>
      <c r="L36" s="96">
        <f t="shared" si="10"/>
        <v>18997.293426097534</v>
      </c>
      <c r="M36" s="96">
        <f t="shared" si="10"/>
        <v>19243.26874428267</v>
      </c>
      <c r="N36" s="96">
        <f t="shared" si="10"/>
        <v>19319.23687421114</v>
      </c>
      <c r="O36" s="96">
        <f t="shared" si="10"/>
        <v>19214.20408496035</v>
      </c>
      <c r="P36" s="96">
        <f t="shared" si="10"/>
        <v>19621.46012566242</v>
      </c>
      <c r="Q36" s="96">
        <f t="shared" si="10"/>
        <v>19796.247956873045</v>
      </c>
      <c r="R36" s="7"/>
      <c r="S36" s="6" t="s">
        <v>121</v>
      </c>
    </row>
    <row r="37" spans="1:19" ht="15" customHeight="1">
      <c r="A37" s="133">
        <v>5</v>
      </c>
      <c r="B37" s="127" t="s">
        <v>92</v>
      </c>
      <c r="C37" s="2" t="s">
        <v>50</v>
      </c>
      <c r="D37" s="38">
        <v>5615802</v>
      </c>
      <c r="E37" s="38">
        <v>5939373</v>
      </c>
      <c r="F37" s="38">
        <v>6046972.9</v>
      </c>
      <c r="G37" s="97">
        <v>6032814.3</v>
      </c>
      <c r="H37" s="97">
        <f>H46*H43*12/1000</f>
        <v>6380593.164</v>
      </c>
      <c r="I37" s="97">
        <f aca="true" t="shared" si="11" ref="I37:Q37">I46*I43*12/1000</f>
        <v>6400384.56</v>
      </c>
      <c r="J37" s="97">
        <f t="shared" si="11"/>
        <v>6524891.88</v>
      </c>
      <c r="K37" s="97">
        <f t="shared" si="11"/>
        <v>6524891.88</v>
      </c>
      <c r="L37" s="97">
        <f t="shared" si="11"/>
        <v>6302666.304</v>
      </c>
      <c r="M37" s="97">
        <f t="shared" si="11"/>
        <v>6672448.2</v>
      </c>
      <c r="N37" s="97">
        <f t="shared" si="11"/>
        <v>6672448.2</v>
      </c>
      <c r="O37" s="97">
        <f t="shared" si="11"/>
        <v>6242532</v>
      </c>
      <c r="P37" s="97">
        <f t="shared" si="11"/>
        <v>6830538.312</v>
      </c>
      <c r="Q37" s="98">
        <f t="shared" si="11"/>
        <v>6830538.312</v>
      </c>
      <c r="R37" s="7"/>
      <c r="S37" s="6" t="s">
        <v>121</v>
      </c>
    </row>
    <row r="38" spans="1:18" ht="15">
      <c r="A38" s="133"/>
      <c r="B38" s="127"/>
      <c r="C38" s="2" t="s">
        <v>4</v>
      </c>
      <c r="D38" s="25">
        <v>107.5</v>
      </c>
      <c r="E38" s="25">
        <v>105.76179334246102</v>
      </c>
      <c r="F38" s="25">
        <f>F37/E37*100</f>
        <v>101.81163735633373</v>
      </c>
      <c r="G38" s="54">
        <f>G37/F37*100</f>
        <v>99.76585640064634</v>
      </c>
      <c r="H38" s="54">
        <f>H37/G37*100</f>
        <v>105.76478649442267</v>
      </c>
      <c r="I38" s="54">
        <f>I37/H37*100</f>
        <v>100.31018113036363</v>
      </c>
      <c r="J38" s="54">
        <f>J37/H37*100</f>
        <v>102.26152510105406</v>
      </c>
      <c r="K38" s="54">
        <f>K37/H37*100</f>
        <v>102.26152510105406</v>
      </c>
      <c r="L38" s="54">
        <f aca="true" t="shared" si="12" ref="L38:Q38">L37/I37*100</f>
        <v>98.47324398895181</v>
      </c>
      <c r="M38" s="54">
        <f t="shared" si="12"/>
        <v>102.26143701250112</v>
      </c>
      <c r="N38" s="54">
        <f t="shared" si="12"/>
        <v>102.26143701250112</v>
      </c>
      <c r="O38" s="87">
        <f t="shared" si="12"/>
        <v>99.04589103881582</v>
      </c>
      <c r="P38" s="87">
        <f t="shared" si="12"/>
        <v>102.36929695460206</v>
      </c>
      <c r="Q38" s="87">
        <f t="shared" si="12"/>
        <v>102.36929695460206</v>
      </c>
      <c r="R38" s="7"/>
    </row>
    <row r="39" spans="1:18" ht="15" hidden="1">
      <c r="A39" s="32">
        <v>16</v>
      </c>
      <c r="B39" s="42" t="s">
        <v>54</v>
      </c>
      <c r="C39" s="2" t="s">
        <v>50</v>
      </c>
      <c r="D39" s="2">
        <v>12098000</v>
      </c>
      <c r="E39" s="2">
        <v>13032000</v>
      </c>
      <c r="F39" s="2">
        <v>13556000</v>
      </c>
      <c r="G39" s="99">
        <f>G34</f>
        <v>14389000</v>
      </c>
      <c r="H39" s="99">
        <f>H34</f>
        <v>14576057</v>
      </c>
      <c r="I39" s="98">
        <f>I34</f>
        <v>14780121.798000002</v>
      </c>
      <c r="J39" s="98">
        <f aca="true" t="shared" si="13" ref="J39:Q39">J34</f>
        <v>14911306.310999999</v>
      </c>
      <c r="K39" s="98">
        <f t="shared" si="13"/>
        <v>14925882.368000003</v>
      </c>
      <c r="L39" s="98">
        <f t="shared" si="13"/>
        <v>14809682.041596003</v>
      </c>
      <c r="M39" s="98">
        <f t="shared" si="13"/>
        <v>15075330.680420997</v>
      </c>
      <c r="N39" s="98">
        <f t="shared" si="13"/>
        <v>15134844.721152002</v>
      </c>
      <c r="O39" s="98">
        <f t="shared" si="13"/>
        <v>14898540.133845577</v>
      </c>
      <c r="P39" s="98">
        <f t="shared" si="13"/>
        <v>15256234.64858605</v>
      </c>
      <c r="Q39" s="98">
        <f t="shared" si="13"/>
        <v>15392137.081411585</v>
      </c>
      <c r="R39" s="7"/>
    </row>
    <row r="40" spans="1:18" ht="30" hidden="1">
      <c r="A40" s="32">
        <v>17</v>
      </c>
      <c r="B40" s="42" t="s">
        <v>55</v>
      </c>
      <c r="C40" s="2" t="s">
        <v>50</v>
      </c>
      <c r="D40" s="2">
        <v>0</v>
      </c>
      <c r="E40" s="2">
        <v>0</v>
      </c>
      <c r="F40" s="2">
        <v>0</v>
      </c>
      <c r="G40" s="84">
        <v>0</v>
      </c>
      <c r="H40" s="84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84">
        <v>0</v>
      </c>
      <c r="O40" s="84">
        <v>0</v>
      </c>
      <c r="P40" s="84">
        <v>0</v>
      </c>
      <c r="Q40" s="84">
        <v>0</v>
      </c>
      <c r="R40" s="7"/>
    </row>
    <row r="41" spans="1:18" ht="30" hidden="1">
      <c r="A41" s="32">
        <v>18</v>
      </c>
      <c r="B41" s="42" t="s">
        <v>56</v>
      </c>
      <c r="C41" s="2" t="s">
        <v>10</v>
      </c>
      <c r="D41" s="20">
        <v>7351</v>
      </c>
      <c r="E41" s="20">
        <v>7896</v>
      </c>
      <c r="F41" s="20">
        <v>9602</v>
      </c>
      <c r="G41" s="53">
        <v>9972</v>
      </c>
      <c r="H41" s="96">
        <v>10072</v>
      </c>
      <c r="I41" s="100">
        <v>10428</v>
      </c>
      <c r="J41" s="100">
        <v>10418</v>
      </c>
      <c r="K41" s="100">
        <v>10418</v>
      </c>
      <c r="L41" s="100">
        <v>10803</v>
      </c>
      <c r="M41" s="100">
        <v>10793</v>
      </c>
      <c r="N41" s="100">
        <v>10793</v>
      </c>
      <c r="O41" s="100">
        <v>11192</v>
      </c>
      <c r="P41" s="100">
        <v>11160</v>
      </c>
      <c r="Q41" s="100">
        <v>11160</v>
      </c>
      <c r="R41" s="7"/>
    </row>
    <row r="42" spans="1:18" ht="30">
      <c r="A42" s="32">
        <v>6</v>
      </c>
      <c r="B42" s="42" t="s">
        <v>151</v>
      </c>
      <c r="C42" s="2" t="s">
        <v>57</v>
      </c>
      <c r="D42" s="20">
        <v>10</v>
      </c>
      <c r="E42" s="20">
        <v>10</v>
      </c>
      <c r="F42" s="20">
        <v>10</v>
      </c>
      <c r="G42" s="53">
        <v>10</v>
      </c>
      <c r="H42" s="53">
        <v>10</v>
      </c>
      <c r="I42" s="53">
        <v>10</v>
      </c>
      <c r="J42" s="53">
        <v>10</v>
      </c>
      <c r="K42" s="53">
        <v>10</v>
      </c>
      <c r="L42" s="53">
        <v>10</v>
      </c>
      <c r="M42" s="53">
        <v>10</v>
      </c>
      <c r="N42" s="53">
        <v>10</v>
      </c>
      <c r="O42" s="84">
        <v>10</v>
      </c>
      <c r="P42" s="84">
        <v>10</v>
      </c>
      <c r="Q42" s="84">
        <v>10</v>
      </c>
      <c r="R42" s="7"/>
    </row>
    <row r="43" spans="1:19" ht="19.5" customHeight="1">
      <c r="A43" s="133">
        <v>7</v>
      </c>
      <c r="B43" s="127" t="s">
        <v>150</v>
      </c>
      <c r="C43" s="2" t="s">
        <v>10</v>
      </c>
      <c r="D43" s="38">
        <v>22658.2</v>
      </c>
      <c r="E43" s="38">
        <v>24682</v>
      </c>
      <c r="F43" s="38">
        <v>26349.8</v>
      </c>
      <c r="G43" s="53">
        <v>27954.5</v>
      </c>
      <c r="H43" s="53">
        <v>29073</v>
      </c>
      <c r="I43" s="53">
        <v>29772</v>
      </c>
      <c r="J43" s="53">
        <v>30265</v>
      </c>
      <c r="K43" s="53">
        <v>30265</v>
      </c>
      <c r="L43" s="53">
        <v>29832</v>
      </c>
      <c r="M43" s="53">
        <v>31475</v>
      </c>
      <c r="N43" s="53">
        <v>31475</v>
      </c>
      <c r="O43" s="101">
        <v>30070</v>
      </c>
      <c r="P43" s="101">
        <v>32734</v>
      </c>
      <c r="Q43" s="101">
        <v>32734</v>
      </c>
      <c r="R43" s="7"/>
      <c r="S43" s="6" t="s">
        <v>118</v>
      </c>
    </row>
    <row r="44" spans="1:18" ht="15">
      <c r="A44" s="133"/>
      <c r="B44" s="127"/>
      <c r="C44" s="2" t="s">
        <v>4</v>
      </c>
      <c r="D44" s="25">
        <v>109.7</v>
      </c>
      <c r="E44" s="25">
        <v>108.9</v>
      </c>
      <c r="F44" s="20">
        <v>106.7</v>
      </c>
      <c r="G44" s="54">
        <f>G43/F43*100</f>
        <v>106.0899892978315</v>
      </c>
      <c r="H44" s="54">
        <f>H43/G43*100</f>
        <v>104.00114471730848</v>
      </c>
      <c r="I44" s="54">
        <f>I43/H43*100</f>
        <v>102.40429264265813</v>
      </c>
      <c r="J44" s="54">
        <f>J43/H43*100</f>
        <v>104.1000240773226</v>
      </c>
      <c r="K44" s="54">
        <f>K43/H43*100</f>
        <v>104.1000240773226</v>
      </c>
      <c r="L44" s="54">
        <f aca="true" t="shared" si="14" ref="L44:Q44">L43/I43*100</f>
        <v>100.20153164046755</v>
      </c>
      <c r="M44" s="54">
        <f t="shared" si="14"/>
        <v>103.99801751197752</v>
      </c>
      <c r="N44" s="54">
        <f t="shared" si="14"/>
        <v>103.99801751197752</v>
      </c>
      <c r="O44" s="87">
        <f t="shared" si="14"/>
        <v>100.79780101903997</v>
      </c>
      <c r="P44" s="87">
        <f t="shared" si="14"/>
        <v>104</v>
      </c>
      <c r="Q44" s="87">
        <f t="shared" si="14"/>
        <v>104</v>
      </c>
      <c r="R44" s="7"/>
    </row>
    <row r="45" spans="1:18" ht="28.5" customHeight="1" hidden="1">
      <c r="A45" s="123" t="s">
        <v>58</v>
      </c>
      <c r="B45" s="124"/>
      <c r="C45" s="2"/>
      <c r="D45" s="1"/>
      <c r="E45" s="18"/>
      <c r="F45" s="18"/>
      <c r="G45" s="86"/>
      <c r="H45" s="86"/>
      <c r="I45" s="102"/>
      <c r="J45" s="102"/>
      <c r="K45" s="102"/>
      <c r="L45" s="102"/>
      <c r="M45" s="102"/>
      <c r="N45" s="86"/>
      <c r="O45" s="84"/>
      <c r="P45" s="84"/>
      <c r="Q45" s="84"/>
      <c r="R45" s="7"/>
    </row>
    <row r="46" spans="1:21" ht="21.75" customHeight="1" hidden="1">
      <c r="A46" s="133">
        <v>21</v>
      </c>
      <c r="B46" s="127" t="s">
        <v>122</v>
      </c>
      <c r="C46" s="2" t="s">
        <v>37</v>
      </c>
      <c r="D46" s="39">
        <v>20654</v>
      </c>
      <c r="E46" s="39">
        <v>20053</v>
      </c>
      <c r="F46" s="39">
        <v>19124</v>
      </c>
      <c r="G46" s="102">
        <v>17984</v>
      </c>
      <c r="H46" s="102">
        <v>18289</v>
      </c>
      <c r="I46" s="102">
        <v>17915</v>
      </c>
      <c r="J46" s="102">
        <v>17966</v>
      </c>
      <c r="K46" s="102">
        <v>17966</v>
      </c>
      <c r="L46" s="102">
        <v>17606</v>
      </c>
      <c r="M46" s="102">
        <v>17666</v>
      </c>
      <c r="N46" s="102">
        <v>17666</v>
      </c>
      <c r="O46" s="84">
        <v>17300</v>
      </c>
      <c r="P46" s="84">
        <v>17389</v>
      </c>
      <c r="Q46" s="84">
        <v>17389</v>
      </c>
      <c r="R46" s="7"/>
      <c r="S46" s="117" t="s">
        <v>130</v>
      </c>
      <c r="T46" s="118"/>
      <c r="U46" s="118"/>
    </row>
    <row r="47" spans="1:18" ht="24.75" customHeight="1" hidden="1">
      <c r="A47" s="133"/>
      <c r="B47" s="127"/>
      <c r="C47" s="2" t="s">
        <v>4</v>
      </c>
      <c r="D47" s="24">
        <v>98</v>
      </c>
      <c r="E47" s="24">
        <v>97.2</v>
      </c>
      <c r="F47" s="21">
        <v>95.5</v>
      </c>
      <c r="G47" s="103">
        <v>94.7</v>
      </c>
      <c r="H47" s="103">
        <f>H46/G46*100</f>
        <v>101.69595195729538</v>
      </c>
      <c r="I47" s="54">
        <f>I46/H46*100</f>
        <v>97.95505495106347</v>
      </c>
      <c r="J47" s="54">
        <f>J46/H46*100</f>
        <v>98.23391109410028</v>
      </c>
      <c r="K47" s="54">
        <f aca="true" t="shared" si="15" ref="K47:Q47">K46/H46*100</f>
        <v>98.23391109410028</v>
      </c>
      <c r="L47" s="54">
        <f t="shared" si="15"/>
        <v>98.27518838961764</v>
      </c>
      <c r="M47" s="54">
        <f t="shared" si="15"/>
        <v>98.3301792274296</v>
      </c>
      <c r="N47" s="54">
        <f t="shared" si="15"/>
        <v>98.3301792274296</v>
      </c>
      <c r="O47" s="87">
        <f t="shared" si="15"/>
        <v>98.26195615131206</v>
      </c>
      <c r="P47" s="104">
        <f t="shared" si="15"/>
        <v>98.43201630250198</v>
      </c>
      <c r="Q47" s="104">
        <f t="shared" si="15"/>
        <v>98.43201630250198</v>
      </c>
      <c r="R47" s="7"/>
    </row>
    <row r="48" spans="1:20" ht="15" customHeight="1">
      <c r="A48" s="131">
        <v>8</v>
      </c>
      <c r="B48" s="134" t="s">
        <v>147</v>
      </c>
      <c r="C48" s="2" t="s">
        <v>37</v>
      </c>
      <c r="D48" s="21">
        <v>9862</v>
      </c>
      <c r="E48" s="21">
        <v>9912</v>
      </c>
      <c r="F48" s="21">
        <v>9962</v>
      </c>
      <c r="G48" s="53">
        <v>9969</v>
      </c>
      <c r="H48" s="95">
        <v>9969</v>
      </c>
      <c r="I48" s="105">
        <v>9969</v>
      </c>
      <c r="J48" s="105">
        <v>10009</v>
      </c>
      <c r="K48" s="105">
        <f>H48*K49/100</f>
        <v>10965.9</v>
      </c>
      <c r="L48" s="105">
        <v>9969</v>
      </c>
      <c r="M48" s="105">
        <v>10029</v>
      </c>
      <c r="N48" s="105">
        <f>K48*1.05</f>
        <v>11514.195</v>
      </c>
      <c r="O48" s="105">
        <v>9969</v>
      </c>
      <c r="P48" s="105">
        <v>10029</v>
      </c>
      <c r="Q48" s="105">
        <f>N48*1.05</f>
        <v>12089.90475</v>
      </c>
      <c r="R48" s="7"/>
      <c r="S48" s="117" t="s">
        <v>129</v>
      </c>
      <c r="T48" s="118"/>
    </row>
    <row r="49" spans="1:18" ht="16.5" customHeight="1">
      <c r="A49" s="132"/>
      <c r="B49" s="135"/>
      <c r="C49" s="2" t="s">
        <v>4</v>
      </c>
      <c r="D49" s="21">
        <v>101</v>
      </c>
      <c r="E49" s="21">
        <v>101</v>
      </c>
      <c r="F49" s="21">
        <v>101</v>
      </c>
      <c r="G49" s="103">
        <f>G48/F48*100</f>
        <v>100.07026701465568</v>
      </c>
      <c r="H49" s="103">
        <f>H48/G48*100</f>
        <v>100</v>
      </c>
      <c r="I49" s="54">
        <f>I48/H48*100</f>
        <v>100</v>
      </c>
      <c r="J49" s="54">
        <f>J48/H48*100</f>
        <v>100.40124385595345</v>
      </c>
      <c r="K49" s="54">
        <v>110</v>
      </c>
      <c r="L49" s="54">
        <f aca="true" t="shared" si="16" ref="L49:Q49">L48/I48*100</f>
        <v>100</v>
      </c>
      <c r="M49" s="54">
        <f t="shared" si="16"/>
        <v>100.19982016185433</v>
      </c>
      <c r="N49" s="84">
        <f t="shared" si="16"/>
        <v>105</v>
      </c>
      <c r="O49" s="84">
        <f t="shared" si="16"/>
        <v>100</v>
      </c>
      <c r="P49" s="84">
        <f t="shared" si="16"/>
        <v>100</v>
      </c>
      <c r="Q49" s="84">
        <f t="shared" si="16"/>
        <v>105</v>
      </c>
      <c r="R49" s="7"/>
    </row>
    <row r="50" spans="1:18" ht="60">
      <c r="A50" s="55">
        <v>9</v>
      </c>
      <c r="B50" s="22" t="s">
        <v>148</v>
      </c>
      <c r="C50" s="56" t="s">
        <v>146</v>
      </c>
      <c r="D50" s="21"/>
      <c r="E50" s="21"/>
      <c r="F50" s="21"/>
      <c r="G50" s="103">
        <f>G48/G54*100</f>
        <v>34.92625162036226</v>
      </c>
      <c r="H50" s="103">
        <f aca="true" t="shared" si="17" ref="H50:Q50">H48/H54*100</f>
        <v>35.278505202066675</v>
      </c>
      <c r="I50" s="103">
        <f t="shared" si="17"/>
        <v>35.751685554439824</v>
      </c>
      <c r="J50" s="103">
        <f t="shared" si="17"/>
        <v>35.778373547810546</v>
      </c>
      <c r="K50" s="103">
        <f t="shared" si="17"/>
        <v>37.90245369298248</v>
      </c>
      <c r="L50" s="103">
        <f t="shared" si="17"/>
        <v>36.15231187669991</v>
      </c>
      <c r="M50" s="103">
        <f t="shared" si="17"/>
        <v>36.21231269182163</v>
      </c>
      <c r="N50" s="103">
        <f t="shared" si="17"/>
        <v>39.45893781724214</v>
      </c>
      <c r="O50" s="103">
        <f t="shared" si="17"/>
        <v>36.557996259488796</v>
      </c>
      <c r="P50" s="103">
        <f t="shared" si="17"/>
        <v>36.5781603326282</v>
      </c>
      <c r="Q50" s="103">
        <f t="shared" si="17"/>
        <v>41.01205540887675</v>
      </c>
      <c r="R50" s="7"/>
    </row>
    <row r="51" spans="1:18" ht="39" customHeight="1" hidden="1">
      <c r="A51" s="32">
        <v>23</v>
      </c>
      <c r="B51" s="42" t="s">
        <v>93</v>
      </c>
      <c r="C51" s="2" t="s">
        <v>37</v>
      </c>
      <c r="D51" s="2">
        <v>6567</v>
      </c>
      <c r="E51" s="2">
        <v>6240</v>
      </c>
      <c r="F51" s="2">
        <v>5387</v>
      </c>
      <c r="G51" s="84">
        <v>4951</v>
      </c>
      <c r="H51" s="84">
        <v>4733</v>
      </c>
      <c r="I51" s="53">
        <v>4686</v>
      </c>
      <c r="J51" s="53">
        <v>4733</v>
      </c>
      <c r="K51" s="53">
        <v>4733</v>
      </c>
      <c r="L51" s="53">
        <v>4686</v>
      </c>
      <c r="M51" s="53">
        <v>4733</v>
      </c>
      <c r="N51" s="84">
        <v>4733</v>
      </c>
      <c r="O51" s="84">
        <v>4686</v>
      </c>
      <c r="P51" s="84">
        <v>4733</v>
      </c>
      <c r="Q51" s="84">
        <v>4733</v>
      </c>
      <c r="R51" s="7"/>
    </row>
    <row r="52" spans="1:18" ht="30" hidden="1">
      <c r="A52" s="32">
        <v>24</v>
      </c>
      <c r="B52" s="42" t="s">
        <v>38</v>
      </c>
      <c r="C52" s="2" t="s">
        <v>37</v>
      </c>
      <c r="D52" s="20">
        <v>0</v>
      </c>
      <c r="E52" s="20">
        <v>711</v>
      </c>
      <c r="F52" s="2">
        <v>0</v>
      </c>
      <c r="G52" s="84">
        <v>23</v>
      </c>
      <c r="H52" s="84">
        <v>107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84">
        <v>0</v>
      </c>
      <c r="O52" s="84">
        <v>0</v>
      </c>
      <c r="P52" s="84">
        <v>0</v>
      </c>
      <c r="Q52" s="84">
        <v>0</v>
      </c>
      <c r="R52" s="7"/>
    </row>
    <row r="53" spans="1:18" ht="29.25" customHeight="1" hidden="1">
      <c r="A53" s="123" t="s">
        <v>71</v>
      </c>
      <c r="B53" s="124"/>
      <c r="C53" s="2"/>
      <c r="D53" s="3"/>
      <c r="E53" s="3"/>
      <c r="F53" s="7"/>
      <c r="G53" s="86"/>
      <c r="H53" s="86"/>
      <c r="I53" s="102"/>
      <c r="J53" s="102"/>
      <c r="K53" s="102"/>
      <c r="L53" s="102"/>
      <c r="M53" s="102"/>
      <c r="N53" s="86"/>
      <c r="O53" s="84"/>
      <c r="P53" s="84"/>
      <c r="Q53" s="84"/>
      <c r="R53" s="7"/>
    </row>
    <row r="54" spans="1:19" ht="20.25" customHeight="1">
      <c r="A54" s="32">
        <v>10</v>
      </c>
      <c r="B54" s="42" t="s">
        <v>60</v>
      </c>
      <c r="C54" s="2" t="s">
        <v>59</v>
      </c>
      <c r="D54" s="2">
        <v>30205</v>
      </c>
      <c r="E54" s="2">
        <v>29965</v>
      </c>
      <c r="F54" s="2">
        <v>29086</v>
      </c>
      <c r="G54" s="106">
        <v>28543</v>
      </c>
      <c r="H54" s="106">
        <f>H48+H46</f>
        <v>28258</v>
      </c>
      <c r="I54" s="106">
        <f aca="true" t="shared" si="18" ref="I54:Q54">I48+I46</f>
        <v>27884</v>
      </c>
      <c r="J54" s="106">
        <f t="shared" si="18"/>
        <v>27975</v>
      </c>
      <c r="K54" s="106">
        <f t="shared" si="18"/>
        <v>28931.9</v>
      </c>
      <c r="L54" s="106">
        <f t="shared" si="18"/>
        <v>27575</v>
      </c>
      <c r="M54" s="106">
        <f t="shared" si="18"/>
        <v>27695</v>
      </c>
      <c r="N54" s="106">
        <f t="shared" si="18"/>
        <v>29180.195</v>
      </c>
      <c r="O54" s="106">
        <f t="shared" si="18"/>
        <v>27269</v>
      </c>
      <c r="P54" s="106">
        <f t="shared" si="18"/>
        <v>27418</v>
      </c>
      <c r="Q54" s="106">
        <f t="shared" si="18"/>
        <v>29478.90475</v>
      </c>
      <c r="R54" s="7"/>
      <c r="S54" s="6" t="s">
        <v>118</v>
      </c>
    </row>
    <row r="55" spans="1:18" ht="37.5" customHeight="1" hidden="1">
      <c r="A55" s="32">
        <v>26</v>
      </c>
      <c r="B55" s="42" t="s">
        <v>61</v>
      </c>
      <c r="C55" s="2" t="s">
        <v>5</v>
      </c>
      <c r="D55" s="2">
        <v>74.9</v>
      </c>
      <c r="E55" s="2">
        <v>76.5</v>
      </c>
      <c r="F55" s="2">
        <v>79.3</v>
      </c>
      <c r="G55" s="53">
        <v>77.5</v>
      </c>
      <c r="H55" s="53">
        <v>78.6</v>
      </c>
      <c r="I55" s="84">
        <v>79.6</v>
      </c>
      <c r="J55" s="84">
        <v>79.8</v>
      </c>
      <c r="K55" s="84">
        <v>79.8</v>
      </c>
      <c r="L55" s="84">
        <v>80.5</v>
      </c>
      <c r="M55" s="84">
        <v>80.6</v>
      </c>
      <c r="N55" s="84">
        <v>80.6</v>
      </c>
      <c r="O55" s="84">
        <v>81.9</v>
      </c>
      <c r="P55" s="84">
        <v>82.1</v>
      </c>
      <c r="Q55" s="84">
        <v>82.1</v>
      </c>
      <c r="R55" s="7"/>
    </row>
    <row r="56" spans="1:18" ht="24" customHeight="1" hidden="1">
      <c r="A56" s="32">
        <v>27</v>
      </c>
      <c r="B56" s="42" t="s">
        <v>62</v>
      </c>
      <c r="C56" s="2" t="s">
        <v>63</v>
      </c>
      <c r="D56" s="2">
        <v>10129</v>
      </c>
      <c r="E56" s="2">
        <v>9195</v>
      </c>
      <c r="F56" s="2">
        <v>8421</v>
      </c>
      <c r="G56" s="53">
        <v>8284</v>
      </c>
      <c r="H56" s="53">
        <v>7743</v>
      </c>
      <c r="I56" s="84">
        <v>7259</v>
      </c>
      <c r="J56" s="84">
        <v>7213</v>
      </c>
      <c r="K56" s="84">
        <v>7213</v>
      </c>
      <c r="L56" s="84">
        <v>6868</v>
      </c>
      <c r="M56" s="84">
        <v>6811</v>
      </c>
      <c r="N56" s="84">
        <v>6811</v>
      </c>
      <c r="O56" s="84">
        <v>6237</v>
      </c>
      <c r="P56" s="84">
        <v>6180</v>
      </c>
      <c r="Q56" s="84">
        <v>6180</v>
      </c>
      <c r="R56" s="7"/>
    </row>
    <row r="57" spans="1:20" ht="27" customHeight="1" hidden="1">
      <c r="A57" s="32">
        <v>28</v>
      </c>
      <c r="B57" s="42" t="s">
        <v>64</v>
      </c>
      <c r="C57" s="2" t="s">
        <v>37</v>
      </c>
      <c r="D57" s="2">
        <v>38905</v>
      </c>
      <c r="E57" s="2">
        <v>37720</v>
      </c>
      <c r="F57" s="2">
        <v>36637</v>
      </c>
      <c r="G57" s="53">
        <v>35327</v>
      </c>
      <c r="H57" s="53">
        <v>34411</v>
      </c>
      <c r="I57" s="84">
        <v>33723</v>
      </c>
      <c r="J57" s="84">
        <v>33723</v>
      </c>
      <c r="K57" s="84">
        <v>33723</v>
      </c>
      <c r="L57" s="84">
        <v>33048</v>
      </c>
      <c r="M57" s="84">
        <v>33048</v>
      </c>
      <c r="N57" s="84">
        <v>33048</v>
      </c>
      <c r="O57" s="84">
        <v>32222</v>
      </c>
      <c r="P57" s="84">
        <v>32222</v>
      </c>
      <c r="Q57" s="84">
        <v>32222</v>
      </c>
      <c r="R57" s="7"/>
      <c r="S57" s="117" t="s">
        <v>119</v>
      </c>
      <c r="T57" s="118"/>
    </row>
    <row r="58" spans="1:19" ht="45" hidden="1">
      <c r="A58" s="32">
        <v>29</v>
      </c>
      <c r="B58" s="42" t="s">
        <v>65</v>
      </c>
      <c r="C58" s="2" t="s">
        <v>5</v>
      </c>
      <c r="D58" s="2">
        <v>77.6</v>
      </c>
      <c r="E58" s="2">
        <v>79.4</v>
      </c>
      <c r="F58" s="16">
        <f aca="true" t="shared" si="19" ref="F58:Q58">F54/F57*100</f>
        <v>79.38968802030733</v>
      </c>
      <c r="G58" s="54">
        <f t="shared" si="19"/>
        <v>80.79655787358111</v>
      </c>
      <c r="H58" s="54">
        <f t="shared" si="19"/>
        <v>82.11908982592776</v>
      </c>
      <c r="I58" s="87">
        <f t="shared" si="19"/>
        <v>82.68540758532752</v>
      </c>
      <c r="J58" s="87">
        <f t="shared" si="19"/>
        <v>82.95525309136198</v>
      </c>
      <c r="K58" s="87">
        <f t="shared" si="19"/>
        <v>85.79278237404739</v>
      </c>
      <c r="L58" s="87">
        <f t="shared" si="19"/>
        <v>83.43923989348826</v>
      </c>
      <c r="M58" s="87">
        <f t="shared" si="19"/>
        <v>83.80234809973372</v>
      </c>
      <c r="N58" s="87">
        <f t="shared" si="19"/>
        <v>88.29640220285646</v>
      </c>
      <c r="O58" s="87">
        <f t="shared" si="19"/>
        <v>84.62851467941158</v>
      </c>
      <c r="P58" s="87">
        <f t="shared" si="19"/>
        <v>85.09093166159766</v>
      </c>
      <c r="Q58" s="87">
        <f t="shared" si="19"/>
        <v>91.48688706473838</v>
      </c>
      <c r="R58" s="7"/>
      <c r="S58" s="6" t="s">
        <v>121</v>
      </c>
    </row>
    <row r="59" spans="1:18" ht="30" hidden="1">
      <c r="A59" s="32">
        <v>30</v>
      </c>
      <c r="B59" s="42" t="s">
        <v>67</v>
      </c>
      <c r="C59" s="2" t="s">
        <v>37</v>
      </c>
      <c r="D59" s="2">
        <v>37600</v>
      </c>
      <c r="E59" s="20">
        <v>38000</v>
      </c>
      <c r="F59" s="20">
        <v>37500</v>
      </c>
      <c r="G59" s="53">
        <v>37500</v>
      </c>
      <c r="H59" s="53">
        <v>36000</v>
      </c>
      <c r="I59" s="53">
        <v>37100</v>
      </c>
      <c r="J59" s="53">
        <v>37300</v>
      </c>
      <c r="K59" s="53">
        <v>37300</v>
      </c>
      <c r="L59" s="53">
        <v>37100</v>
      </c>
      <c r="M59" s="53">
        <v>37300</v>
      </c>
      <c r="N59" s="53">
        <v>37300</v>
      </c>
      <c r="O59" s="84">
        <v>37100</v>
      </c>
      <c r="P59" s="84">
        <v>37300</v>
      </c>
      <c r="Q59" s="84">
        <v>37300</v>
      </c>
      <c r="R59" s="7"/>
    </row>
    <row r="60" spans="1:18" ht="22.5" customHeight="1" hidden="1">
      <c r="A60" s="32">
        <v>31</v>
      </c>
      <c r="B60" s="42" t="s">
        <v>72</v>
      </c>
      <c r="C60" s="2" t="s">
        <v>37</v>
      </c>
      <c r="D60" s="2">
        <v>2200</v>
      </c>
      <c r="E60" s="20">
        <v>2000</v>
      </c>
      <c r="F60" s="20">
        <v>2205</v>
      </c>
      <c r="G60" s="53">
        <v>2570</v>
      </c>
      <c r="H60" s="53">
        <v>2200</v>
      </c>
      <c r="I60" s="96">
        <v>2185</v>
      </c>
      <c r="J60" s="96">
        <v>2100</v>
      </c>
      <c r="K60" s="96">
        <v>2100</v>
      </c>
      <c r="L60" s="96">
        <v>2185</v>
      </c>
      <c r="M60" s="96">
        <v>2100</v>
      </c>
      <c r="N60" s="96">
        <v>2100</v>
      </c>
      <c r="O60" s="84">
        <v>2185</v>
      </c>
      <c r="P60" s="84">
        <v>2100</v>
      </c>
      <c r="Q60" s="84">
        <v>2100</v>
      </c>
      <c r="R60" s="7"/>
    </row>
    <row r="61" spans="1:18" ht="30.75" customHeight="1" hidden="1">
      <c r="A61" s="32">
        <v>32</v>
      </c>
      <c r="B61" s="42" t="s">
        <v>66</v>
      </c>
      <c r="C61" s="2" t="s">
        <v>37</v>
      </c>
      <c r="D61" s="2">
        <v>267</v>
      </c>
      <c r="E61" s="20">
        <v>389</v>
      </c>
      <c r="F61" s="20">
        <v>635</v>
      </c>
      <c r="G61" s="53">
        <v>526</v>
      </c>
      <c r="H61" s="53">
        <v>510</v>
      </c>
      <c r="I61" s="53">
        <v>665</v>
      </c>
      <c r="J61" s="53">
        <v>600</v>
      </c>
      <c r="K61" s="53">
        <v>600</v>
      </c>
      <c r="L61" s="53">
        <v>665</v>
      </c>
      <c r="M61" s="53">
        <v>600</v>
      </c>
      <c r="N61" s="53">
        <v>600</v>
      </c>
      <c r="O61" s="84">
        <v>665</v>
      </c>
      <c r="P61" s="84">
        <v>600</v>
      </c>
      <c r="Q61" s="84">
        <v>600</v>
      </c>
      <c r="R61" s="7"/>
    </row>
    <row r="62" spans="1:18" ht="30.75" customHeight="1" hidden="1">
      <c r="A62" s="43">
        <v>33</v>
      </c>
      <c r="B62" s="44" t="s">
        <v>69</v>
      </c>
      <c r="C62" s="9" t="s">
        <v>5</v>
      </c>
      <c r="D62" s="2">
        <v>5.85</v>
      </c>
      <c r="E62" s="20">
        <v>5.3</v>
      </c>
      <c r="F62" s="20">
        <v>5.9</v>
      </c>
      <c r="G62" s="54">
        <f aca="true" t="shared" si="20" ref="G62:Q62">G60/G59*100</f>
        <v>6.8533333333333335</v>
      </c>
      <c r="H62" s="54">
        <f t="shared" si="20"/>
        <v>6.111111111111111</v>
      </c>
      <c r="I62" s="54">
        <f t="shared" si="20"/>
        <v>5.889487870619946</v>
      </c>
      <c r="J62" s="54">
        <f t="shared" si="20"/>
        <v>5.630026809651475</v>
      </c>
      <c r="K62" s="54">
        <f t="shared" si="20"/>
        <v>5.630026809651475</v>
      </c>
      <c r="L62" s="54">
        <f t="shared" si="20"/>
        <v>5.889487870619946</v>
      </c>
      <c r="M62" s="54">
        <f t="shared" si="20"/>
        <v>5.630026809651475</v>
      </c>
      <c r="N62" s="54">
        <f t="shared" si="20"/>
        <v>5.630026809651475</v>
      </c>
      <c r="O62" s="54">
        <f t="shared" si="20"/>
        <v>5.889487870619946</v>
      </c>
      <c r="P62" s="54">
        <f t="shared" si="20"/>
        <v>5.630026809651475</v>
      </c>
      <c r="Q62" s="54">
        <f t="shared" si="20"/>
        <v>5.630026809651475</v>
      </c>
      <c r="R62" s="7"/>
    </row>
    <row r="63" spans="1:18" ht="45.75" customHeight="1">
      <c r="A63" s="32">
        <v>11</v>
      </c>
      <c r="B63" s="42" t="s">
        <v>68</v>
      </c>
      <c r="C63" s="2" t="s">
        <v>5</v>
      </c>
      <c r="D63" s="17">
        <v>0.7</v>
      </c>
      <c r="E63" s="30">
        <v>1.03</v>
      </c>
      <c r="F63" s="20">
        <v>1.69</v>
      </c>
      <c r="G63" s="54">
        <f aca="true" t="shared" si="21" ref="G63:Q63">G61/G59*100</f>
        <v>1.4026666666666667</v>
      </c>
      <c r="H63" s="54">
        <f t="shared" si="21"/>
        <v>1.4166666666666665</v>
      </c>
      <c r="I63" s="54">
        <f t="shared" si="21"/>
        <v>1.7924528301886793</v>
      </c>
      <c r="J63" s="54">
        <f t="shared" si="21"/>
        <v>1.6085790884718498</v>
      </c>
      <c r="K63" s="54">
        <f t="shared" si="21"/>
        <v>1.6085790884718498</v>
      </c>
      <c r="L63" s="54">
        <f t="shared" si="21"/>
        <v>1.7924528301886793</v>
      </c>
      <c r="M63" s="54">
        <f t="shared" si="21"/>
        <v>1.6085790884718498</v>
      </c>
      <c r="N63" s="54">
        <f t="shared" si="21"/>
        <v>1.6085790884718498</v>
      </c>
      <c r="O63" s="54">
        <f t="shared" si="21"/>
        <v>1.7924528301886793</v>
      </c>
      <c r="P63" s="54">
        <f t="shared" si="21"/>
        <v>1.6085790884718498</v>
      </c>
      <c r="Q63" s="54">
        <f t="shared" si="21"/>
        <v>1.6085790884718498</v>
      </c>
      <c r="R63" s="7"/>
    </row>
    <row r="64" spans="1:18" ht="65.25" customHeight="1" hidden="1">
      <c r="A64" s="45">
        <v>35</v>
      </c>
      <c r="B64" s="46" t="s">
        <v>97</v>
      </c>
      <c r="C64" s="12" t="s">
        <v>5</v>
      </c>
      <c r="D64" s="2">
        <v>25.4</v>
      </c>
      <c r="E64" s="2">
        <v>26.3</v>
      </c>
      <c r="F64" s="2">
        <v>27.2</v>
      </c>
      <c r="G64" s="54">
        <f aca="true" t="shared" si="22" ref="G64:Q64">G48/G57*100</f>
        <v>28.219209103518555</v>
      </c>
      <c r="H64" s="54">
        <f t="shared" si="22"/>
        <v>28.970387376129725</v>
      </c>
      <c r="I64" s="54">
        <f t="shared" si="22"/>
        <v>29.561426919313227</v>
      </c>
      <c r="J64" s="54">
        <f t="shared" si="22"/>
        <v>29.680040328559144</v>
      </c>
      <c r="K64" s="54">
        <f t="shared" si="22"/>
        <v>32.517569611244554</v>
      </c>
      <c r="L64" s="54">
        <f t="shared" si="22"/>
        <v>30.165214233841688</v>
      </c>
      <c r="M64" s="54">
        <f t="shared" si="22"/>
        <v>30.346768336964413</v>
      </c>
      <c r="N64" s="54">
        <f t="shared" si="22"/>
        <v>34.840822440087145</v>
      </c>
      <c r="O64" s="54">
        <f t="shared" si="22"/>
        <v>30.938489230960215</v>
      </c>
      <c r="P64" s="54">
        <f t="shared" si="22"/>
        <v>31.124697411706286</v>
      </c>
      <c r="Q64" s="54">
        <f t="shared" si="22"/>
        <v>37.520652814847</v>
      </c>
      <c r="R64" s="7"/>
    </row>
    <row r="65" spans="1:18" ht="21.75" customHeight="1" hidden="1">
      <c r="A65" s="125" t="s">
        <v>99</v>
      </c>
      <c r="B65" s="126"/>
      <c r="C65" s="2"/>
      <c r="D65" s="3"/>
      <c r="E65" s="3"/>
      <c r="F65" s="7"/>
      <c r="G65" s="102"/>
      <c r="H65" s="102"/>
      <c r="I65" s="102"/>
      <c r="J65" s="102"/>
      <c r="K65" s="102"/>
      <c r="L65" s="102"/>
      <c r="M65" s="102"/>
      <c r="N65" s="86"/>
      <c r="O65" s="84"/>
      <c r="P65" s="84"/>
      <c r="Q65" s="84"/>
      <c r="R65" s="7"/>
    </row>
    <row r="66" spans="1:21" ht="18.75" customHeight="1">
      <c r="A66" s="133">
        <v>12</v>
      </c>
      <c r="B66" s="127" t="s">
        <v>19</v>
      </c>
      <c r="C66" s="2" t="s">
        <v>26</v>
      </c>
      <c r="D66" s="17" t="s">
        <v>104</v>
      </c>
      <c r="E66" s="17">
        <v>2952.4</v>
      </c>
      <c r="F66" s="29">
        <v>3178.9</v>
      </c>
      <c r="G66" s="53">
        <v>3603.5</v>
      </c>
      <c r="H66" s="54">
        <f>G66*H67/100</f>
        <v>3646.742</v>
      </c>
      <c r="I66" s="54">
        <f>H66*I67/100</f>
        <v>3708.7366140000004</v>
      </c>
      <c r="J66" s="54">
        <f>H66*J67/100</f>
        <v>3752.497518</v>
      </c>
      <c r="K66" s="54">
        <f aca="true" t="shared" si="23" ref="K66:Q66">H66*K67/100</f>
        <v>3756.1442600000005</v>
      </c>
      <c r="L66" s="54">
        <f t="shared" si="23"/>
        <v>3749.5327167540004</v>
      </c>
      <c r="M66" s="54">
        <f t="shared" si="23"/>
        <v>3853.8149509860004</v>
      </c>
      <c r="N66" s="54">
        <f t="shared" si="23"/>
        <v>3872.5847320600005</v>
      </c>
      <c r="O66" s="87">
        <f t="shared" si="23"/>
        <v>3805.7757075053105</v>
      </c>
      <c r="P66" s="87">
        <f t="shared" si="23"/>
        <v>3950.1603247606504</v>
      </c>
      <c r="Q66" s="87">
        <f t="shared" si="23"/>
        <v>4000.3800282179805</v>
      </c>
      <c r="R66" s="7"/>
      <c r="S66" s="119" t="s">
        <v>125</v>
      </c>
      <c r="T66" s="120"/>
      <c r="U66" s="120"/>
    </row>
    <row r="67" spans="1:18" ht="30.75" customHeight="1">
      <c r="A67" s="133"/>
      <c r="B67" s="127"/>
      <c r="C67" s="21" t="s">
        <v>21</v>
      </c>
      <c r="D67" s="16">
        <v>113.3</v>
      </c>
      <c r="E67" s="16">
        <v>111</v>
      </c>
      <c r="F67" s="16">
        <v>93</v>
      </c>
      <c r="G67" s="54">
        <f>G66/F66*100</f>
        <v>113.35682154204285</v>
      </c>
      <c r="H67" s="54">
        <v>101.2</v>
      </c>
      <c r="I67" s="97">
        <v>101.7</v>
      </c>
      <c r="J67" s="97">
        <v>102.9</v>
      </c>
      <c r="K67" s="97">
        <v>103</v>
      </c>
      <c r="L67" s="97">
        <v>101.1</v>
      </c>
      <c r="M67" s="97">
        <v>102.7</v>
      </c>
      <c r="N67" s="97">
        <v>103.1</v>
      </c>
      <c r="O67" s="84">
        <v>101.5</v>
      </c>
      <c r="P67" s="84">
        <v>102.5</v>
      </c>
      <c r="Q67" s="84">
        <v>103.3</v>
      </c>
      <c r="R67" s="7"/>
    </row>
    <row r="68" spans="1:18" ht="18.75" customHeight="1">
      <c r="A68" s="131">
        <v>13</v>
      </c>
      <c r="B68" s="134" t="s">
        <v>157</v>
      </c>
      <c r="C68" s="20" t="s">
        <v>36</v>
      </c>
      <c r="D68" s="17">
        <v>6111</v>
      </c>
      <c r="E68" s="17">
        <v>5727</v>
      </c>
      <c r="F68" s="17">
        <v>5615</v>
      </c>
      <c r="G68" s="53">
        <v>5201.6</v>
      </c>
      <c r="H68" s="54">
        <f>G68*H69/100</f>
        <v>5264.019200000001</v>
      </c>
      <c r="I68" s="54">
        <f>H68*I69/100</f>
        <v>5353.507526400001</v>
      </c>
      <c r="J68" s="54">
        <f>H68*J69/100</f>
        <v>5416.675756800001</v>
      </c>
      <c r="K68" s="54">
        <f aca="true" t="shared" si="24" ref="K68:Q68">H68*K69/100</f>
        <v>5421.939776000001</v>
      </c>
      <c r="L68" s="54">
        <f t="shared" si="24"/>
        <v>5412.3961091904</v>
      </c>
      <c r="M68" s="54">
        <f t="shared" si="24"/>
        <v>5562.926002233601</v>
      </c>
      <c r="N68" s="87">
        <f t="shared" si="24"/>
        <v>5590.019909056002</v>
      </c>
      <c r="O68" s="54">
        <f t="shared" si="24"/>
        <v>5493.582050828256</v>
      </c>
      <c r="P68" s="54">
        <f t="shared" si="24"/>
        <v>5701.999152289442</v>
      </c>
      <c r="Q68" s="87">
        <f t="shared" si="24"/>
        <v>5774.490566054849</v>
      </c>
      <c r="R68" s="7"/>
    </row>
    <row r="69" spans="1:21" ht="30.75" customHeight="1">
      <c r="A69" s="132"/>
      <c r="B69" s="135"/>
      <c r="C69" s="21" t="s">
        <v>21</v>
      </c>
      <c r="D69" s="25">
        <v>113.3</v>
      </c>
      <c r="E69" s="25">
        <v>81</v>
      </c>
      <c r="F69" s="25">
        <v>85</v>
      </c>
      <c r="G69" s="98">
        <f>G68/F68*100</f>
        <v>92.63757791629564</v>
      </c>
      <c r="H69" s="97">
        <v>101.2</v>
      </c>
      <c r="I69" s="53">
        <v>101.7</v>
      </c>
      <c r="J69" s="53">
        <v>102.9</v>
      </c>
      <c r="K69" s="54">
        <v>103</v>
      </c>
      <c r="L69" s="53">
        <v>101.1</v>
      </c>
      <c r="M69" s="53">
        <v>102.7</v>
      </c>
      <c r="N69" s="53">
        <v>103.1</v>
      </c>
      <c r="O69" s="84">
        <v>101.5</v>
      </c>
      <c r="P69" s="84">
        <v>102.5</v>
      </c>
      <c r="Q69" s="84">
        <v>103.3</v>
      </c>
      <c r="R69" s="7"/>
      <c r="S69" s="119" t="s">
        <v>125</v>
      </c>
      <c r="T69" s="120"/>
      <c r="U69" s="120"/>
    </row>
    <row r="70" spans="1:18" ht="32.25" customHeight="1" hidden="1">
      <c r="A70" s="32">
        <v>38</v>
      </c>
      <c r="B70" s="42" t="s">
        <v>7</v>
      </c>
      <c r="C70" s="2" t="s">
        <v>5</v>
      </c>
      <c r="D70" s="17">
        <v>107.8</v>
      </c>
      <c r="E70" s="17">
        <v>116.8</v>
      </c>
      <c r="F70" s="17">
        <v>116.5</v>
      </c>
      <c r="G70" s="53">
        <v>107.7</v>
      </c>
      <c r="H70" s="53">
        <v>101.2</v>
      </c>
      <c r="I70" s="53">
        <v>101.7</v>
      </c>
      <c r="J70" s="53">
        <v>102.9</v>
      </c>
      <c r="K70" s="54">
        <v>103</v>
      </c>
      <c r="L70" s="53">
        <v>101.1</v>
      </c>
      <c r="M70" s="53">
        <v>102.7</v>
      </c>
      <c r="N70" s="84">
        <v>103.1</v>
      </c>
      <c r="O70" s="84">
        <v>101.5</v>
      </c>
      <c r="P70" s="84">
        <v>102.5</v>
      </c>
      <c r="Q70" s="84" t="s">
        <v>117</v>
      </c>
      <c r="R70" s="7"/>
    </row>
    <row r="71" spans="1:21" ht="41.25" customHeight="1" hidden="1">
      <c r="A71" s="32">
        <v>39</v>
      </c>
      <c r="B71" s="42" t="s">
        <v>8</v>
      </c>
      <c r="C71" s="2" t="s">
        <v>5</v>
      </c>
      <c r="D71" s="17">
        <v>107</v>
      </c>
      <c r="E71" s="17">
        <v>110.6</v>
      </c>
      <c r="F71" s="17">
        <v>114</v>
      </c>
      <c r="G71" s="53">
        <v>105.8</v>
      </c>
      <c r="H71" s="53">
        <v>104.1</v>
      </c>
      <c r="I71" s="53">
        <v>104.3</v>
      </c>
      <c r="J71" s="54">
        <v>104</v>
      </c>
      <c r="K71" s="54">
        <v>104</v>
      </c>
      <c r="L71" s="54">
        <v>104</v>
      </c>
      <c r="M71" s="54">
        <v>104</v>
      </c>
      <c r="N71" s="87">
        <v>104</v>
      </c>
      <c r="O71" s="87">
        <v>104</v>
      </c>
      <c r="P71" s="87">
        <v>104</v>
      </c>
      <c r="Q71" s="87">
        <v>104</v>
      </c>
      <c r="R71" s="7"/>
      <c r="S71" s="119" t="s">
        <v>125</v>
      </c>
      <c r="T71" s="120"/>
      <c r="U71" s="120"/>
    </row>
    <row r="72" spans="1:18" ht="18.75" customHeight="1" hidden="1">
      <c r="A72" s="133">
        <v>40</v>
      </c>
      <c r="B72" s="127" t="s">
        <v>20</v>
      </c>
      <c r="C72" s="2" t="s">
        <v>26</v>
      </c>
      <c r="D72" s="17" t="s">
        <v>105</v>
      </c>
      <c r="E72" s="17" t="s">
        <v>106</v>
      </c>
      <c r="F72" s="17" t="s">
        <v>107</v>
      </c>
      <c r="G72" s="53">
        <v>67.5</v>
      </c>
      <c r="H72" s="53">
        <v>72.3</v>
      </c>
      <c r="I72" s="53">
        <v>74.4</v>
      </c>
      <c r="J72" s="53">
        <v>76.5</v>
      </c>
      <c r="K72" s="53">
        <v>76.5</v>
      </c>
      <c r="L72" s="53">
        <v>79.6</v>
      </c>
      <c r="M72" s="53">
        <v>81.9</v>
      </c>
      <c r="N72" s="84">
        <v>81.9</v>
      </c>
      <c r="O72" s="87">
        <f>L72*1.058</f>
        <v>84.21679999999999</v>
      </c>
      <c r="P72" s="87">
        <f>M72*1.058</f>
        <v>86.65020000000001</v>
      </c>
      <c r="Q72" s="84">
        <v>86.7</v>
      </c>
      <c r="R72" s="7"/>
    </row>
    <row r="73" spans="1:18" ht="30.75" customHeight="1" hidden="1">
      <c r="A73" s="133"/>
      <c r="B73" s="127"/>
      <c r="C73" s="5" t="s">
        <v>39</v>
      </c>
      <c r="D73" s="17">
        <v>96.4</v>
      </c>
      <c r="E73" s="16">
        <f>E72/D72*100</f>
        <v>95.84527220630373</v>
      </c>
      <c r="F73" s="16">
        <f>F72/E72*100</f>
        <v>94.31988041853512</v>
      </c>
      <c r="G73" s="54">
        <f>G72/F72*100</f>
        <v>106.973058637084</v>
      </c>
      <c r="H73" s="53">
        <v>99</v>
      </c>
      <c r="I73" s="53">
        <v>99</v>
      </c>
      <c r="J73" s="53">
        <v>100</v>
      </c>
      <c r="K73" s="53">
        <v>100</v>
      </c>
      <c r="L73" s="53">
        <v>100.9</v>
      </c>
      <c r="M73" s="53">
        <v>102</v>
      </c>
      <c r="N73" s="84">
        <v>102</v>
      </c>
      <c r="O73" s="84">
        <v>104</v>
      </c>
      <c r="P73" s="84">
        <v>104</v>
      </c>
      <c r="Q73" s="84">
        <v>104</v>
      </c>
      <c r="R73" s="7"/>
    </row>
    <row r="74" spans="1:18" ht="30.75" customHeight="1" hidden="1">
      <c r="A74" s="125" t="s">
        <v>100</v>
      </c>
      <c r="B74" s="126"/>
      <c r="C74" s="2"/>
      <c r="D74" s="3"/>
      <c r="E74" s="3"/>
      <c r="F74" s="7"/>
      <c r="G74" s="86"/>
      <c r="H74" s="86"/>
      <c r="I74" s="102"/>
      <c r="J74" s="102"/>
      <c r="K74" s="102"/>
      <c r="L74" s="102"/>
      <c r="M74" s="102"/>
      <c r="N74" s="86"/>
      <c r="O74" s="84"/>
      <c r="P74" s="84"/>
      <c r="Q74" s="84"/>
      <c r="R74" s="7"/>
    </row>
    <row r="75" spans="1:19" ht="30.75" customHeight="1">
      <c r="A75" s="143">
        <v>14</v>
      </c>
      <c r="B75" s="127" t="s">
        <v>22</v>
      </c>
      <c r="C75" s="20" t="s">
        <v>26</v>
      </c>
      <c r="D75" s="26">
        <f aca="true" t="shared" si="25" ref="D75:Q75">D78+D80+D82</f>
        <v>15708.8</v>
      </c>
      <c r="E75" s="26">
        <f t="shared" si="25"/>
        <v>16222.1</v>
      </c>
      <c r="F75" s="26">
        <f t="shared" si="25"/>
        <v>17522.9</v>
      </c>
      <c r="G75" s="96">
        <f t="shared" si="25"/>
        <v>19102.1</v>
      </c>
      <c r="H75" s="96">
        <f t="shared" si="25"/>
        <v>18952.2969</v>
      </c>
      <c r="I75" s="96">
        <f t="shared" si="25"/>
        <v>18756.0302202</v>
      </c>
      <c r="J75" s="96">
        <f t="shared" si="25"/>
        <v>19554.9395822</v>
      </c>
      <c r="K75" s="96">
        <f>K78+K80+K82</f>
        <v>19703.810180999997</v>
      </c>
      <c r="L75" s="96">
        <f t="shared" si="25"/>
        <v>19013.6955498888</v>
      </c>
      <c r="M75" s="96">
        <f t="shared" si="25"/>
        <v>20274.2668029812</v>
      </c>
      <c r="N75" s="96">
        <f t="shared" si="25"/>
        <v>20545.69303972</v>
      </c>
      <c r="O75" s="96">
        <f t="shared" si="25"/>
        <v>19437.152936283463</v>
      </c>
      <c r="P75" s="96">
        <f t="shared" si="25"/>
        <v>21049.858809115354</v>
      </c>
      <c r="Q75" s="96">
        <f t="shared" si="25"/>
        <v>21621.19430855606</v>
      </c>
      <c r="R75" s="7"/>
      <c r="S75" s="6" t="s">
        <v>121</v>
      </c>
    </row>
    <row r="76" spans="1:18" ht="30.75" customHeight="1">
      <c r="A76" s="144"/>
      <c r="B76" s="127"/>
      <c r="C76" s="20" t="s">
        <v>4</v>
      </c>
      <c r="D76" s="25">
        <v>90.4</v>
      </c>
      <c r="E76" s="25">
        <v>102.7</v>
      </c>
      <c r="F76" s="25">
        <v>108</v>
      </c>
      <c r="G76" s="54">
        <f>G75/F75*100</f>
        <v>109.01220688356376</v>
      </c>
      <c r="H76" s="54">
        <f>H75/G75*100</f>
        <v>99.21577679940951</v>
      </c>
      <c r="I76" s="54">
        <f>I75/H75*100</f>
        <v>98.96441744852571</v>
      </c>
      <c r="J76" s="54">
        <f>J75/H75*100</f>
        <v>103.17978704839727</v>
      </c>
      <c r="K76" s="54">
        <f aca="true" t="shared" si="26" ref="K76:Q76">K75/H75*100</f>
        <v>103.96528866640959</v>
      </c>
      <c r="L76" s="54">
        <f t="shared" si="26"/>
        <v>101.37377327005636</v>
      </c>
      <c r="M76" s="54">
        <f t="shared" si="26"/>
        <v>103.67849370107987</v>
      </c>
      <c r="N76" s="54">
        <f t="shared" si="26"/>
        <v>104.2726906673706</v>
      </c>
      <c r="O76" s="87">
        <f t="shared" si="26"/>
        <v>102.22711773880874</v>
      </c>
      <c r="P76" s="87">
        <f t="shared" si="26"/>
        <v>103.82549965269328</v>
      </c>
      <c r="Q76" s="87">
        <f t="shared" si="26"/>
        <v>105.23467992419064</v>
      </c>
      <c r="R76" s="7"/>
    </row>
    <row r="77" spans="1:18" ht="20.25" customHeight="1">
      <c r="A77" s="144"/>
      <c r="B77" s="47" t="s">
        <v>51</v>
      </c>
      <c r="C77" s="20"/>
      <c r="D77" s="27"/>
      <c r="E77" s="27"/>
      <c r="F77" s="20"/>
      <c r="G77" s="53"/>
      <c r="H77" s="53"/>
      <c r="I77" s="53"/>
      <c r="J77" s="53"/>
      <c r="K77" s="53"/>
      <c r="L77" s="53"/>
      <c r="M77" s="53"/>
      <c r="N77" s="53"/>
      <c r="O77" s="84"/>
      <c r="P77" s="84"/>
      <c r="Q77" s="84"/>
      <c r="R77" s="7"/>
    </row>
    <row r="78" spans="1:21" ht="20.25" customHeight="1">
      <c r="A78" s="144"/>
      <c r="B78" s="127" t="s">
        <v>24</v>
      </c>
      <c r="C78" s="20" t="s">
        <v>26</v>
      </c>
      <c r="D78" s="40">
        <v>10791</v>
      </c>
      <c r="E78" s="40">
        <v>11582</v>
      </c>
      <c r="F78" s="40">
        <v>12448</v>
      </c>
      <c r="G78" s="53">
        <v>13795.8</v>
      </c>
      <c r="H78" s="53">
        <v>13311.7</v>
      </c>
      <c r="I78" s="53">
        <v>12900</v>
      </c>
      <c r="J78" s="53">
        <v>13700</v>
      </c>
      <c r="K78" s="53">
        <v>13700</v>
      </c>
      <c r="L78" s="53">
        <v>12900</v>
      </c>
      <c r="M78" s="53">
        <v>14150</v>
      </c>
      <c r="N78" s="53">
        <v>14150</v>
      </c>
      <c r="O78" s="87">
        <v>13030</v>
      </c>
      <c r="P78" s="101">
        <v>14650</v>
      </c>
      <c r="Q78" s="87">
        <v>14650</v>
      </c>
      <c r="R78" s="7"/>
      <c r="S78" s="117" t="s">
        <v>124</v>
      </c>
      <c r="T78" s="118"/>
      <c r="U78" s="118"/>
    </row>
    <row r="79" spans="1:18" ht="20.25" customHeight="1">
      <c r="A79" s="144"/>
      <c r="B79" s="127"/>
      <c r="C79" s="20" t="s">
        <v>4</v>
      </c>
      <c r="D79" s="25">
        <v>88.2</v>
      </c>
      <c r="E79" s="25">
        <v>107.3</v>
      </c>
      <c r="F79" s="25">
        <v>107.5</v>
      </c>
      <c r="G79" s="53">
        <v>110.8</v>
      </c>
      <c r="H79" s="54">
        <f>H78/G78*100</f>
        <v>96.49096101712117</v>
      </c>
      <c r="I79" s="54">
        <f>I78/H78*100</f>
        <v>96.90723198389387</v>
      </c>
      <c r="J79" s="54">
        <f>J78/H78*100</f>
        <v>102.91698280460047</v>
      </c>
      <c r="K79" s="54">
        <f aca="true" t="shared" si="27" ref="K79:Q79">K78/H78*100</f>
        <v>102.91698280460047</v>
      </c>
      <c r="L79" s="54">
        <f t="shared" si="27"/>
        <v>100</v>
      </c>
      <c r="M79" s="54">
        <f t="shared" si="27"/>
        <v>103.2846715328467</v>
      </c>
      <c r="N79" s="54">
        <f t="shared" si="27"/>
        <v>103.2846715328467</v>
      </c>
      <c r="O79" s="87">
        <f t="shared" si="27"/>
        <v>101.00775193798451</v>
      </c>
      <c r="P79" s="87">
        <f t="shared" si="27"/>
        <v>103.53356890459364</v>
      </c>
      <c r="Q79" s="87">
        <f t="shared" si="27"/>
        <v>103.53356890459364</v>
      </c>
      <c r="R79" s="7"/>
    </row>
    <row r="80" spans="1:21" ht="20.25" customHeight="1">
      <c r="A80" s="144"/>
      <c r="B80" s="127" t="s">
        <v>25</v>
      </c>
      <c r="C80" s="20" t="s">
        <v>26</v>
      </c>
      <c r="D80" s="25">
        <v>3923</v>
      </c>
      <c r="E80" s="25">
        <v>3550.2</v>
      </c>
      <c r="F80" s="25">
        <v>4152.5</v>
      </c>
      <c r="G80" s="53">
        <v>4280.3</v>
      </c>
      <c r="H80" s="54">
        <f>G80*H81/100</f>
        <v>4549.9589000000005</v>
      </c>
      <c r="I80" s="54">
        <f>H80*J81/100</f>
        <v>4722.8573382</v>
      </c>
      <c r="J80" s="54">
        <f>H80*J81/100</f>
        <v>4722.8573382</v>
      </c>
      <c r="K80" s="54">
        <f aca="true" t="shared" si="28" ref="K80:Q80">H80*K81/100</f>
        <v>4868.456023000001</v>
      </c>
      <c r="L80" s="54">
        <f t="shared" si="28"/>
        <v>4930.663061080801</v>
      </c>
      <c r="M80" s="54">
        <f t="shared" si="28"/>
        <v>4940.1087757572</v>
      </c>
      <c r="N80" s="54">
        <f t="shared" si="28"/>
        <v>5209.247944610001</v>
      </c>
      <c r="O80" s="87">
        <f t="shared" si="28"/>
        <v>5167.334888012679</v>
      </c>
      <c r="P80" s="87">
        <f t="shared" si="28"/>
        <v>5162.413670666274</v>
      </c>
      <c r="Q80" s="87">
        <f t="shared" si="28"/>
        <v>5730.172739071001</v>
      </c>
      <c r="R80" s="7"/>
      <c r="S80" s="119" t="s">
        <v>125</v>
      </c>
      <c r="T80" s="120"/>
      <c r="U80" s="120"/>
    </row>
    <row r="81" spans="1:18" ht="20.25" customHeight="1">
      <c r="A81" s="144"/>
      <c r="B81" s="127"/>
      <c r="C81" s="20" t="s">
        <v>4</v>
      </c>
      <c r="D81" s="25">
        <v>95.9</v>
      </c>
      <c r="E81" s="25">
        <v>91.4</v>
      </c>
      <c r="F81" s="25">
        <v>117.6</v>
      </c>
      <c r="G81" s="54">
        <f>G80/F80*100</f>
        <v>103.0776640577965</v>
      </c>
      <c r="H81" s="54">
        <v>106.3</v>
      </c>
      <c r="I81" s="54">
        <v>103.9</v>
      </c>
      <c r="J81" s="54">
        <v>103.8</v>
      </c>
      <c r="K81" s="88">
        <v>107</v>
      </c>
      <c r="L81" s="54">
        <v>104.4</v>
      </c>
      <c r="M81" s="54">
        <v>104.6</v>
      </c>
      <c r="N81" s="88">
        <v>107</v>
      </c>
      <c r="O81" s="84">
        <v>104.8</v>
      </c>
      <c r="P81" s="87">
        <v>104.5</v>
      </c>
      <c r="Q81" s="88">
        <v>110</v>
      </c>
      <c r="R81" s="7"/>
    </row>
    <row r="82" spans="1:21" ht="20.25" customHeight="1">
      <c r="A82" s="144"/>
      <c r="B82" s="151" t="s">
        <v>113</v>
      </c>
      <c r="C82" s="20" t="s">
        <v>26</v>
      </c>
      <c r="D82" s="33">
        <v>994.8</v>
      </c>
      <c r="E82" s="33">
        <v>1089.9</v>
      </c>
      <c r="F82" s="33">
        <v>922.4</v>
      </c>
      <c r="G82" s="88">
        <v>1026</v>
      </c>
      <c r="H82" s="91">
        <f>G82*H83/100</f>
        <v>1090.638</v>
      </c>
      <c r="I82" s="91">
        <f>H82*I83/100</f>
        <v>1133.1728819999998</v>
      </c>
      <c r="J82" s="91">
        <f>H82*J83/100</f>
        <v>1132.082244</v>
      </c>
      <c r="K82" s="91">
        <f aca="true" t="shared" si="29" ref="K82:Q82">H82*K83/100</f>
        <v>1135.3541579999999</v>
      </c>
      <c r="L82" s="91">
        <f t="shared" si="29"/>
        <v>1183.032488808</v>
      </c>
      <c r="M82" s="91">
        <f t="shared" si="29"/>
        <v>1184.1580272239999</v>
      </c>
      <c r="N82" s="91">
        <f t="shared" si="29"/>
        <v>1186.4450951099998</v>
      </c>
      <c r="O82" s="87">
        <f t="shared" si="29"/>
        <v>1239.818048270784</v>
      </c>
      <c r="P82" s="87">
        <f t="shared" si="29"/>
        <v>1237.4451384490799</v>
      </c>
      <c r="Q82" s="87">
        <f t="shared" si="29"/>
        <v>1241.0215694850597</v>
      </c>
      <c r="R82" s="7"/>
      <c r="S82" s="119" t="s">
        <v>125</v>
      </c>
      <c r="T82" s="120"/>
      <c r="U82" s="120"/>
    </row>
    <row r="83" spans="1:18" ht="20.25" customHeight="1">
      <c r="A83" s="144"/>
      <c r="B83" s="152"/>
      <c r="C83" s="20" t="s">
        <v>4</v>
      </c>
      <c r="D83" s="33">
        <v>103.7</v>
      </c>
      <c r="E83" s="33">
        <v>108.4</v>
      </c>
      <c r="F83" s="33">
        <v>100.7</v>
      </c>
      <c r="G83" s="88">
        <v>111.6</v>
      </c>
      <c r="H83" s="87">
        <v>106.3</v>
      </c>
      <c r="I83" s="54">
        <v>103.9</v>
      </c>
      <c r="J83" s="54">
        <v>103.8</v>
      </c>
      <c r="K83" s="53">
        <v>104.1</v>
      </c>
      <c r="L83" s="54">
        <v>104.4</v>
      </c>
      <c r="M83" s="54">
        <v>104.6</v>
      </c>
      <c r="N83" s="53">
        <v>104.5</v>
      </c>
      <c r="O83" s="84">
        <v>104.8</v>
      </c>
      <c r="P83" s="87">
        <v>104.5</v>
      </c>
      <c r="Q83" s="84">
        <v>104.6</v>
      </c>
      <c r="R83" s="7"/>
    </row>
    <row r="84" spans="1:18" ht="20.25" customHeight="1">
      <c r="A84" s="144"/>
      <c r="B84" s="127" t="s">
        <v>114</v>
      </c>
      <c r="C84" s="20" t="s">
        <v>26</v>
      </c>
      <c r="D84" s="2">
        <v>0</v>
      </c>
      <c r="E84" s="2">
        <v>0</v>
      </c>
      <c r="F84" s="2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7" t="s">
        <v>116</v>
      </c>
    </row>
    <row r="85" spans="1:18" ht="20.25" customHeight="1">
      <c r="A85" s="144"/>
      <c r="B85" s="127"/>
      <c r="C85" s="20" t="s">
        <v>4</v>
      </c>
      <c r="D85" s="2">
        <v>0</v>
      </c>
      <c r="E85" s="2">
        <v>0</v>
      </c>
      <c r="F85" s="2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7" t="s">
        <v>116</v>
      </c>
    </row>
    <row r="86" spans="1:17" ht="22.5" customHeight="1">
      <c r="A86" s="138">
        <v>15</v>
      </c>
      <c r="B86" s="137" t="s">
        <v>138</v>
      </c>
      <c r="C86" s="57" t="s">
        <v>139</v>
      </c>
      <c r="D86" s="58">
        <f>D88+D90+D92</f>
        <v>17963</v>
      </c>
      <c r="E86" s="58">
        <f>E88+E90+E92</f>
        <v>19015</v>
      </c>
      <c r="F86" s="58">
        <f>F88+F90+F92</f>
        <v>19368</v>
      </c>
      <c r="G86" s="77">
        <v>23551</v>
      </c>
      <c r="H86" s="77">
        <v>24493</v>
      </c>
      <c r="I86" s="91">
        <f>H86*I87/100</f>
        <v>24982.86</v>
      </c>
      <c r="J86" s="91">
        <f>H86*J87/100</f>
        <v>25472.72</v>
      </c>
      <c r="K86" s="91">
        <f aca="true" t="shared" si="30" ref="K86:Q86">H86*K87/100</f>
        <v>26207.51</v>
      </c>
      <c r="L86" s="91">
        <f t="shared" si="30"/>
        <v>25607.4315</v>
      </c>
      <c r="M86" s="91">
        <f t="shared" si="30"/>
        <v>26491.6288</v>
      </c>
      <c r="N86" s="91">
        <f t="shared" si="30"/>
        <v>28042.035699999997</v>
      </c>
      <c r="O86" s="87">
        <f t="shared" si="30"/>
        <v>26375.654444999996</v>
      </c>
      <c r="P86" s="87">
        <f t="shared" si="30"/>
        <v>28346.042815999997</v>
      </c>
      <c r="Q86" s="87">
        <f t="shared" si="30"/>
        <v>30846.23927</v>
      </c>
    </row>
    <row r="87" spans="1:17" ht="20.25" customHeight="1">
      <c r="A87" s="139"/>
      <c r="B87" s="137"/>
      <c r="C87" s="57" t="s">
        <v>134</v>
      </c>
      <c r="D87" s="59">
        <v>110</v>
      </c>
      <c r="E87" s="60">
        <f>E86/D86*100</f>
        <v>105.85648277013861</v>
      </c>
      <c r="F87" s="60">
        <f>F86/E86*100</f>
        <v>101.8564291348935</v>
      </c>
      <c r="G87" s="74">
        <f>G86/17963*100</f>
        <v>131.10838946723823</v>
      </c>
      <c r="H87" s="74">
        <f>H86/G86*100</f>
        <v>103.99983015583203</v>
      </c>
      <c r="I87" s="74">
        <v>102</v>
      </c>
      <c r="J87" s="75">
        <v>104</v>
      </c>
      <c r="K87" s="75">
        <v>107</v>
      </c>
      <c r="L87" s="75">
        <v>102.5</v>
      </c>
      <c r="M87" s="75">
        <v>104</v>
      </c>
      <c r="N87" s="75">
        <v>107</v>
      </c>
      <c r="O87" s="53">
        <v>103</v>
      </c>
      <c r="P87" s="54">
        <v>107</v>
      </c>
      <c r="Q87" s="53">
        <v>110</v>
      </c>
    </row>
    <row r="88" spans="1:17" ht="15">
      <c r="A88" s="155" t="s">
        <v>152</v>
      </c>
      <c r="B88" s="137" t="s">
        <v>141</v>
      </c>
      <c r="C88" s="57" t="s">
        <v>133</v>
      </c>
      <c r="D88" s="58">
        <v>12766</v>
      </c>
      <c r="E88" s="58">
        <v>13787</v>
      </c>
      <c r="F88" s="58">
        <v>14090</v>
      </c>
      <c r="G88" s="72">
        <v>14105</v>
      </c>
      <c r="H88" s="72">
        <v>13611.7</v>
      </c>
      <c r="I88" s="91">
        <f>H88*I89/100</f>
        <v>13339.466</v>
      </c>
      <c r="J88" s="73">
        <v>14000</v>
      </c>
      <c r="K88" s="73">
        <v>14000</v>
      </c>
      <c r="L88" s="91">
        <f>I88*L89/100</f>
        <v>13206.07134</v>
      </c>
      <c r="M88" s="73">
        <v>14500</v>
      </c>
      <c r="N88" s="73">
        <v>14500</v>
      </c>
      <c r="O88" s="87">
        <f>L88*O89/100</f>
        <v>13074.0106266</v>
      </c>
      <c r="P88" s="108">
        <v>15000</v>
      </c>
      <c r="Q88" s="116">
        <v>15000</v>
      </c>
    </row>
    <row r="89" spans="1:17" ht="28.5" customHeight="1">
      <c r="A89" s="139"/>
      <c r="B89" s="137"/>
      <c r="C89" s="57" t="s">
        <v>134</v>
      </c>
      <c r="D89" s="59">
        <v>107</v>
      </c>
      <c r="E89" s="60">
        <f>E88/D88*100</f>
        <v>107.99780667397776</v>
      </c>
      <c r="F89" s="60">
        <f>F88/E88*100</f>
        <v>102.1977224922028</v>
      </c>
      <c r="G89" s="74">
        <f>G88/12766*100</f>
        <v>110.48879837067209</v>
      </c>
      <c r="H89" s="74">
        <f>H88/G88*100</f>
        <v>96.50265863169089</v>
      </c>
      <c r="I89" s="74">
        <v>98</v>
      </c>
      <c r="J89" s="75">
        <f>J88/H88*100</f>
        <v>102.85269290389884</v>
      </c>
      <c r="K89" s="76">
        <f>K88/H88*100</f>
        <v>102.85269290389884</v>
      </c>
      <c r="L89" s="76">
        <v>99</v>
      </c>
      <c r="M89" s="76">
        <f>M88/J88*100</f>
        <v>103.57142857142858</v>
      </c>
      <c r="N89" s="76">
        <f>N88/K88*100</f>
        <v>103.57142857142858</v>
      </c>
      <c r="O89" s="95">
        <v>99</v>
      </c>
      <c r="P89" s="95">
        <f>P88/M88*100</f>
        <v>103.44827586206897</v>
      </c>
      <c r="Q89" s="95">
        <f>Q88/N88*100</f>
        <v>103.44827586206897</v>
      </c>
    </row>
    <row r="90" spans="1:17" ht="19.5" customHeight="1">
      <c r="A90" s="138" t="s">
        <v>153</v>
      </c>
      <c r="B90" s="137" t="s">
        <v>142</v>
      </c>
      <c r="C90" s="57" t="s">
        <v>133</v>
      </c>
      <c r="D90" s="58">
        <v>4273</v>
      </c>
      <c r="E90" s="58">
        <v>4230</v>
      </c>
      <c r="F90" s="58">
        <v>4230</v>
      </c>
      <c r="G90" s="77">
        <v>4216.9</v>
      </c>
      <c r="H90" s="77">
        <f>G90*1.01</f>
        <v>4259.0689999999995</v>
      </c>
      <c r="I90" s="91">
        <f>H90*I91/100</f>
        <v>4344.2503799999995</v>
      </c>
      <c r="J90" s="91">
        <f>H90*J91/100</f>
        <v>4429.4317599999995</v>
      </c>
      <c r="K90" s="91">
        <f aca="true" t="shared" si="31" ref="K90:Q90">H90*K91/100</f>
        <v>4557.2038299999995</v>
      </c>
      <c r="L90" s="91">
        <f t="shared" si="31"/>
        <v>4452.8566395</v>
      </c>
      <c r="M90" s="91">
        <f t="shared" si="31"/>
        <v>4606.609030399999</v>
      </c>
      <c r="N90" s="91">
        <f t="shared" si="31"/>
        <v>4876.2080981</v>
      </c>
      <c r="O90" s="87">
        <f t="shared" si="31"/>
        <v>4586.442338684999</v>
      </c>
      <c r="P90" s="87">
        <f t="shared" si="31"/>
        <v>4929.071662527999</v>
      </c>
      <c r="Q90" s="87">
        <f t="shared" si="31"/>
        <v>5363.8289079099995</v>
      </c>
    </row>
    <row r="91" spans="1:17" ht="24.75" customHeight="1">
      <c r="A91" s="139"/>
      <c r="B91" s="137"/>
      <c r="C91" s="57" t="s">
        <v>134</v>
      </c>
      <c r="D91" s="59">
        <v>119</v>
      </c>
      <c r="E91" s="60">
        <f>E90/D90*100</f>
        <v>98.99368125438802</v>
      </c>
      <c r="F91" s="60">
        <f>F90/E90*100</f>
        <v>100</v>
      </c>
      <c r="G91" s="74">
        <f>G90/4273*100</f>
        <v>98.68710507839924</v>
      </c>
      <c r="H91" s="74">
        <f>H90/G90*100</f>
        <v>101</v>
      </c>
      <c r="I91" s="74">
        <v>102</v>
      </c>
      <c r="J91" s="75">
        <v>104</v>
      </c>
      <c r="K91" s="75">
        <v>107</v>
      </c>
      <c r="L91" s="75">
        <v>102.5</v>
      </c>
      <c r="M91" s="75">
        <v>104</v>
      </c>
      <c r="N91" s="75">
        <v>107</v>
      </c>
      <c r="O91" s="53">
        <v>103</v>
      </c>
      <c r="P91" s="54">
        <v>107</v>
      </c>
      <c r="Q91" s="53">
        <v>110</v>
      </c>
    </row>
    <row r="92" spans="1:17" ht="19.5" customHeight="1">
      <c r="A92" s="140" t="s">
        <v>154</v>
      </c>
      <c r="B92" s="141" t="s">
        <v>143</v>
      </c>
      <c r="C92" s="61" t="s">
        <v>133</v>
      </c>
      <c r="D92" s="58">
        <v>924</v>
      </c>
      <c r="E92" s="58">
        <v>998</v>
      </c>
      <c r="F92" s="58">
        <v>1048</v>
      </c>
      <c r="G92" s="77">
        <v>1026</v>
      </c>
      <c r="H92" s="77">
        <f>G92*1.05</f>
        <v>1077.3</v>
      </c>
      <c r="I92" s="91">
        <f>H92*I93/100</f>
        <v>1133.3195999999998</v>
      </c>
      <c r="J92" s="91">
        <f>H92*J93/100</f>
        <v>1133.3195999999998</v>
      </c>
      <c r="K92" s="91">
        <f aca="true" t="shared" si="32" ref="K92:Q92">H92*K93/100</f>
        <v>1133.3195999999998</v>
      </c>
      <c r="L92" s="91">
        <f t="shared" si="32"/>
        <v>1191.1188995999996</v>
      </c>
      <c r="M92" s="91">
        <f t="shared" si="32"/>
        <v>1191.1188995999996</v>
      </c>
      <c r="N92" s="91">
        <f t="shared" si="32"/>
        <v>1191.1188995999996</v>
      </c>
      <c r="O92" s="87">
        <f t="shared" si="32"/>
        <v>1251.8659634795995</v>
      </c>
      <c r="P92" s="87">
        <f t="shared" si="32"/>
        <v>1251.8659634795995</v>
      </c>
      <c r="Q92" s="87">
        <f t="shared" si="32"/>
        <v>1251.8659634795995</v>
      </c>
    </row>
    <row r="93" spans="1:17" ht="25.5" customHeight="1">
      <c r="A93" s="140"/>
      <c r="B93" s="142"/>
      <c r="C93" s="57" t="s">
        <v>134</v>
      </c>
      <c r="D93" s="59">
        <v>101</v>
      </c>
      <c r="E93" s="60">
        <f>E92/D92*100</f>
        <v>108.008658008658</v>
      </c>
      <c r="F93" s="60">
        <f>F92/E92*100</f>
        <v>105.01002004008015</v>
      </c>
      <c r="G93" s="74">
        <f>G92/924*100</f>
        <v>111.03896103896105</v>
      </c>
      <c r="H93" s="74">
        <f>H92/G92*100</f>
        <v>105</v>
      </c>
      <c r="I93" s="74">
        <v>105.2</v>
      </c>
      <c r="J93" s="75">
        <v>105.2</v>
      </c>
      <c r="K93" s="75">
        <v>105.2</v>
      </c>
      <c r="L93" s="75">
        <v>105.1</v>
      </c>
      <c r="M93" s="75">
        <v>105.1</v>
      </c>
      <c r="N93" s="75">
        <v>105.1</v>
      </c>
      <c r="O93" s="109">
        <v>105.1</v>
      </c>
      <c r="P93" s="109">
        <v>105.1</v>
      </c>
      <c r="Q93" s="109">
        <v>105.1</v>
      </c>
    </row>
    <row r="94" spans="1:17" ht="26.25" customHeight="1">
      <c r="A94" s="140">
        <v>16</v>
      </c>
      <c r="B94" s="137" t="s">
        <v>140</v>
      </c>
      <c r="C94" s="62" t="s">
        <v>133</v>
      </c>
      <c r="D94" s="63">
        <v>48.5</v>
      </c>
      <c r="E94" s="63">
        <v>49.4</v>
      </c>
      <c r="F94" s="63">
        <v>49.9</v>
      </c>
      <c r="G94" s="78">
        <v>222.7</v>
      </c>
      <c r="H94" s="78">
        <f>G94*1.012</f>
        <v>225.3724</v>
      </c>
      <c r="I94" s="91">
        <f>H94*I95/100</f>
        <v>225.37240000000003</v>
      </c>
      <c r="J94" s="91">
        <f>H94*J95/100</f>
        <v>226.49926200000002</v>
      </c>
      <c r="K94" s="91">
        <f aca="true" t="shared" si="33" ref="K94:Q94">H94*K95/100</f>
        <v>227.62612399999998</v>
      </c>
      <c r="L94" s="91">
        <f t="shared" si="33"/>
        <v>228.30224120000003</v>
      </c>
      <c r="M94" s="91">
        <f t="shared" si="33"/>
        <v>229.89675093000002</v>
      </c>
      <c r="N94" s="91">
        <f t="shared" si="33"/>
        <v>233.31677709999997</v>
      </c>
      <c r="O94" s="87">
        <f t="shared" si="33"/>
        <v>232.41168154160002</v>
      </c>
      <c r="P94" s="87">
        <f t="shared" si="33"/>
        <v>234.95447945046</v>
      </c>
      <c r="Q94" s="87">
        <f t="shared" si="33"/>
        <v>239.84964685879996</v>
      </c>
    </row>
    <row r="95" spans="1:17" ht="22.5">
      <c r="A95" s="140"/>
      <c r="B95" s="137"/>
      <c r="C95" s="64" t="s">
        <v>134</v>
      </c>
      <c r="D95" s="65">
        <v>105</v>
      </c>
      <c r="E95" s="66">
        <f>E94/D94*100</f>
        <v>101.85567010309278</v>
      </c>
      <c r="F95" s="66">
        <f>F94/E94*100</f>
        <v>101.01214574898785</v>
      </c>
      <c r="G95" s="79">
        <f>G94/227.53*100</f>
        <v>97.87720300619698</v>
      </c>
      <c r="H95" s="79">
        <f>H94/G94*100</f>
        <v>101.2</v>
      </c>
      <c r="I95" s="79">
        <v>100</v>
      </c>
      <c r="J95" s="80">
        <v>100.5</v>
      </c>
      <c r="K95" s="80">
        <v>101</v>
      </c>
      <c r="L95" s="80">
        <v>101.3</v>
      </c>
      <c r="M95" s="80">
        <v>101.5</v>
      </c>
      <c r="N95" s="80">
        <v>102.5</v>
      </c>
      <c r="O95" s="110">
        <v>101.8</v>
      </c>
      <c r="P95" s="81">
        <v>102.2</v>
      </c>
      <c r="Q95" s="81">
        <v>102.8</v>
      </c>
    </row>
    <row r="96" spans="1:18" s="13" customFormat="1" ht="56.25" customHeight="1" hidden="1">
      <c r="A96" s="45">
        <v>43</v>
      </c>
      <c r="B96" s="46" t="s">
        <v>94</v>
      </c>
      <c r="C96" s="20" t="s">
        <v>90</v>
      </c>
      <c r="D96" s="20">
        <v>93</v>
      </c>
      <c r="E96" s="20">
        <v>98</v>
      </c>
      <c r="F96" s="20">
        <v>91</v>
      </c>
      <c r="G96" s="53">
        <v>97.1</v>
      </c>
      <c r="H96" s="53">
        <v>97.1</v>
      </c>
      <c r="I96" s="53">
        <v>97.4</v>
      </c>
      <c r="J96" s="107">
        <v>104</v>
      </c>
      <c r="K96" s="107">
        <v>107</v>
      </c>
      <c r="L96" s="53">
        <v>98.7</v>
      </c>
      <c r="M96" s="107">
        <v>104</v>
      </c>
      <c r="N96" s="107">
        <v>107</v>
      </c>
      <c r="O96" s="53">
        <v>98.7</v>
      </c>
      <c r="P96" s="107">
        <v>104</v>
      </c>
      <c r="Q96" s="107">
        <v>110</v>
      </c>
      <c r="R96" s="15"/>
    </row>
    <row r="97" spans="1:21" ht="16.5" customHeight="1">
      <c r="A97" s="133">
        <v>17</v>
      </c>
      <c r="B97" s="127" t="s">
        <v>149</v>
      </c>
      <c r="C97" s="20" t="s">
        <v>6</v>
      </c>
      <c r="D97" s="24">
        <v>6079</v>
      </c>
      <c r="E97" s="24">
        <v>11401</v>
      </c>
      <c r="F97" s="24">
        <v>8813</v>
      </c>
      <c r="G97" s="53">
        <v>5359</v>
      </c>
      <c r="H97" s="53">
        <v>5800</v>
      </c>
      <c r="I97" s="53">
        <v>3100</v>
      </c>
      <c r="J97" s="53">
        <v>3680</v>
      </c>
      <c r="K97" s="53">
        <v>3680</v>
      </c>
      <c r="L97" s="53">
        <v>3100</v>
      </c>
      <c r="M97" s="53">
        <v>4520</v>
      </c>
      <c r="N97" s="84">
        <v>4520</v>
      </c>
      <c r="O97" s="87">
        <v>3100</v>
      </c>
      <c r="P97" s="87">
        <v>5010</v>
      </c>
      <c r="Q97" s="84">
        <v>5010</v>
      </c>
      <c r="R97" s="7"/>
      <c r="S97" s="117" t="s">
        <v>118</v>
      </c>
      <c r="T97" s="118"/>
      <c r="U97" s="118"/>
    </row>
    <row r="98" spans="1:18" ht="16.5" customHeight="1">
      <c r="A98" s="133"/>
      <c r="B98" s="127"/>
      <c r="C98" s="20" t="s">
        <v>4</v>
      </c>
      <c r="D98" s="24">
        <v>120</v>
      </c>
      <c r="E98" s="24">
        <v>187.5</v>
      </c>
      <c r="F98" s="24">
        <v>77.3</v>
      </c>
      <c r="G98" s="53">
        <v>60.8</v>
      </c>
      <c r="H98" s="54">
        <f>H97/G97*100</f>
        <v>108.22914722896061</v>
      </c>
      <c r="I98" s="54">
        <f>I97/H97*100</f>
        <v>53.44827586206896</v>
      </c>
      <c r="J98" s="54">
        <f>J97/H97*100</f>
        <v>63.44827586206897</v>
      </c>
      <c r="K98" s="54">
        <f aca="true" t="shared" si="34" ref="K98:Q98">K97/H97*100</f>
        <v>63.44827586206897</v>
      </c>
      <c r="L98" s="54">
        <f>L97/I97*100</f>
        <v>100</v>
      </c>
      <c r="M98" s="54">
        <f t="shared" si="34"/>
        <v>122.82608695652173</v>
      </c>
      <c r="N98" s="87">
        <f t="shared" si="34"/>
        <v>122.82608695652173</v>
      </c>
      <c r="O98" s="84">
        <f t="shared" si="34"/>
        <v>100</v>
      </c>
      <c r="P98" s="87">
        <f t="shared" si="34"/>
        <v>110.84070796460178</v>
      </c>
      <c r="Q98" s="87">
        <f t="shared" si="34"/>
        <v>110.84070796460178</v>
      </c>
      <c r="R98" s="7"/>
    </row>
    <row r="99" spans="1:18" ht="30.75" customHeight="1" hidden="1">
      <c r="A99" s="125" t="s">
        <v>101</v>
      </c>
      <c r="B99" s="126"/>
      <c r="C99" s="2"/>
      <c r="D99" s="3"/>
      <c r="E99" s="3"/>
      <c r="F99" s="7"/>
      <c r="G99" s="86"/>
      <c r="H99" s="86"/>
      <c r="I99" s="102"/>
      <c r="J99" s="102"/>
      <c r="K99" s="102"/>
      <c r="L99" s="102"/>
      <c r="M99" s="102"/>
      <c r="N99" s="86"/>
      <c r="O99" s="84"/>
      <c r="P99" s="84"/>
      <c r="Q99" s="84"/>
      <c r="R99" s="7"/>
    </row>
    <row r="100" spans="1:21" ht="17.25" customHeight="1" hidden="1">
      <c r="A100" s="133">
        <v>45</v>
      </c>
      <c r="B100" s="127" t="s">
        <v>23</v>
      </c>
      <c r="C100" s="2" t="s">
        <v>26</v>
      </c>
      <c r="D100" s="2">
        <v>726.4</v>
      </c>
      <c r="E100" s="2">
        <v>1322</v>
      </c>
      <c r="F100" s="2">
        <v>1961</v>
      </c>
      <c r="G100" s="53">
        <v>1475.8</v>
      </c>
      <c r="H100" s="53">
        <v>1234.2</v>
      </c>
      <c r="I100" s="53">
        <v>1025.5</v>
      </c>
      <c r="J100" s="54">
        <f>H100*J101/100</f>
        <v>1283.568</v>
      </c>
      <c r="K100" s="54">
        <f>H100*K101/100</f>
        <v>1283.568</v>
      </c>
      <c r="L100" s="53">
        <v>1066.9</v>
      </c>
      <c r="M100" s="54">
        <f>J100*M101/100</f>
        <v>1334.9107199999999</v>
      </c>
      <c r="N100" s="87">
        <f>K100*N101/100</f>
        <v>1334.9107199999999</v>
      </c>
      <c r="O100" s="54">
        <f>L100*O101/100</f>
        <v>1109.576</v>
      </c>
      <c r="P100" s="54">
        <f>M100*P101/100</f>
        <v>1388.3071487999998</v>
      </c>
      <c r="Q100" s="87">
        <f>N100*Q101/100</f>
        <v>1388.3071487999998</v>
      </c>
      <c r="R100" s="7"/>
      <c r="S100" s="119" t="s">
        <v>125</v>
      </c>
      <c r="T100" s="120"/>
      <c r="U100" s="120"/>
    </row>
    <row r="101" spans="1:18" ht="17.25" customHeight="1" hidden="1">
      <c r="A101" s="133"/>
      <c r="B101" s="127"/>
      <c r="C101" s="2" t="s">
        <v>4</v>
      </c>
      <c r="D101" s="2">
        <v>44.3</v>
      </c>
      <c r="E101" s="2">
        <v>182</v>
      </c>
      <c r="F101" s="2">
        <v>148.3</v>
      </c>
      <c r="G101" s="54">
        <f>G100/F100*100</f>
        <v>75.25752167261601</v>
      </c>
      <c r="H101" s="54">
        <f>H100/G100*100</f>
        <v>83.62921805122646</v>
      </c>
      <c r="I101" s="54">
        <f>I100/H100*100</f>
        <v>83.09026089774753</v>
      </c>
      <c r="J101" s="54">
        <v>104</v>
      </c>
      <c r="K101" s="54">
        <v>104</v>
      </c>
      <c r="L101" s="54">
        <f>L100/I100*100</f>
        <v>104.03705509507559</v>
      </c>
      <c r="M101" s="54">
        <v>104</v>
      </c>
      <c r="N101" s="87">
        <v>104</v>
      </c>
      <c r="O101" s="54">
        <v>104</v>
      </c>
      <c r="P101" s="54">
        <v>104</v>
      </c>
      <c r="Q101" s="87">
        <v>104</v>
      </c>
      <c r="R101" s="7"/>
    </row>
    <row r="102" spans="1:21" ht="17.25" customHeight="1" hidden="1">
      <c r="A102" s="133">
        <v>46</v>
      </c>
      <c r="B102" s="127" t="s">
        <v>27</v>
      </c>
      <c r="C102" s="2" t="s">
        <v>26</v>
      </c>
      <c r="D102" s="2">
        <v>726.4</v>
      </c>
      <c r="E102" s="2">
        <v>1322</v>
      </c>
      <c r="F102" s="2">
        <v>1961</v>
      </c>
      <c r="G102" s="53">
        <v>1478.8</v>
      </c>
      <c r="H102" s="53">
        <v>1234.2</v>
      </c>
      <c r="I102" s="53">
        <v>1025.5</v>
      </c>
      <c r="J102" s="54">
        <f>H102*J103/100</f>
        <v>1283.568</v>
      </c>
      <c r="K102" s="54">
        <f>H102*K103/100</f>
        <v>1283.568</v>
      </c>
      <c r="L102" s="53">
        <v>1066.9</v>
      </c>
      <c r="M102" s="54">
        <f>J102*M103/100</f>
        <v>1334.9107199999999</v>
      </c>
      <c r="N102" s="87">
        <f>K102*N103/100</f>
        <v>1334.9107199999999</v>
      </c>
      <c r="O102" s="54">
        <f>L102*O103/100</f>
        <v>1109.576</v>
      </c>
      <c r="P102" s="54">
        <f>M102*P103/100</f>
        <v>1388.3071487999998</v>
      </c>
      <c r="Q102" s="87">
        <f>N102*Q103/100</f>
        <v>1388.3071487999998</v>
      </c>
      <c r="R102" s="7"/>
      <c r="S102" s="119" t="s">
        <v>125</v>
      </c>
      <c r="T102" s="120"/>
      <c r="U102" s="120"/>
    </row>
    <row r="103" spans="1:18" ht="17.25" customHeight="1" hidden="1">
      <c r="A103" s="133"/>
      <c r="B103" s="127"/>
      <c r="C103" s="2" t="s">
        <v>4</v>
      </c>
      <c r="D103" s="2">
        <v>44.3</v>
      </c>
      <c r="E103" s="2">
        <v>182</v>
      </c>
      <c r="F103" s="2">
        <v>148.3</v>
      </c>
      <c r="G103" s="54">
        <f>G102/F102*100</f>
        <v>75.41050484446711</v>
      </c>
      <c r="H103" s="54">
        <f>H102/G102*100</f>
        <v>83.45956180687044</v>
      </c>
      <c r="I103" s="54">
        <f>I102/H102*100</f>
        <v>83.09026089774753</v>
      </c>
      <c r="J103" s="54">
        <v>104</v>
      </c>
      <c r="K103" s="54">
        <v>104</v>
      </c>
      <c r="L103" s="54">
        <f>L102/I102*100</f>
        <v>104.03705509507559</v>
      </c>
      <c r="M103" s="54">
        <v>104</v>
      </c>
      <c r="N103" s="87">
        <v>104</v>
      </c>
      <c r="O103" s="54">
        <v>104</v>
      </c>
      <c r="P103" s="54">
        <v>104</v>
      </c>
      <c r="Q103" s="87">
        <v>104</v>
      </c>
      <c r="R103" s="7"/>
    </row>
    <row r="104" spans="1:18" ht="17.25" customHeight="1">
      <c r="A104" s="133">
        <v>18</v>
      </c>
      <c r="B104" s="127" t="s">
        <v>28</v>
      </c>
      <c r="C104" s="2" t="s">
        <v>26</v>
      </c>
      <c r="D104" s="2">
        <v>770</v>
      </c>
      <c r="E104" s="2">
        <v>1348</v>
      </c>
      <c r="F104" s="2">
        <v>2063.3</v>
      </c>
      <c r="G104" s="53">
        <v>1526.3</v>
      </c>
      <c r="H104" s="53">
        <v>1313</v>
      </c>
      <c r="I104" s="54">
        <f>H104*I105/100</f>
        <v>1091.1029999999998</v>
      </c>
      <c r="J104" s="54">
        <f>H104*J105/100</f>
        <v>1365.52</v>
      </c>
      <c r="K104" s="54">
        <f aca="true" t="shared" si="35" ref="K104:Q104">H104*K105/100</f>
        <v>1404.91</v>
      </c>
      <c r="L104" s="54">
        <f t="shared" si="35"/>
        <v>1134.7471199999998</v>
      </c>
      <c r="M104" s="54">
        <f t="shared" si="35"/>
        <v>1420.1408</v>
      </c>
      <c r="N104" s="87">
        <f t="shared" si="35"/>
        <v>1503.2537</v>
      </c>
      <c r="O104" s="54">
        <f t="shared" si="35"/>
        <v>1180.1370047999997</v>
      </c>
      <c r="P104" s="54">
        <f t="shared" si="35"/>
        <v>1476.946432</v>
      </c>
      <c r="Q104" s="87">
        <f t="shared" si="35"/>
        <v>1608.481459</v>
      </c>
      <c r="R104" s="7"/>
    </row>
    <row r="105" spans="1:21" ht="15.75">
      <c r="A105" s="133"/>
      <c r="B105" s="127"/>
      <c r="C105" s="2" t="s">
        <v>4</v>
      </c>
      <c r="D105" s="2">
        <v>48</v>
      </c>
      <c r="E105" s="2">
        <v>175.1</v>
      </c>
      <c r="F105" s="2">
        <v>153</v>
      </c>
      <c r="G105" s="54">
        <f>G104/F104*100</f>
        <v>73.97373140115349</v>
      </c>
      <c r="H105" s="54">
        <f>H104/G104*100</f>
        <v>86.02502784511564</v>
      </c>
      <c r="I105" s="54">
        <v>83.1</v>
      </c>
      <c r="J105" s="54">
        <v>104</v>
      </c>
      <c r="K105" s="91">
        <v>107</v>
      </c>
      <c r="L105" s="54">
        <v>104</v>
      </c>
      <c r="M105" s="54">
        <v>104</v>
      </c>
      <c r="N105" s="91">
        <v>107</v>
      </c>
      <c r="O105" s="54">
        <v>104</v>
      </c>
      <c r="P105" s="54">
        <v>104</v>
      </c>
      <c r="Q105" s="91">
        <v>107</v>
      </c>
      <c r="R105" s="7"/>
      <c r="S105" s="119" t="s">
        <v>125</v>
      </c>
      <c r="T105" s="120"/>
      <c r="U105" s="120"/>
    </row>
    <row r="106" spans="1:19" ht="15" hidden="1">
      <c r="A106" s="143">
        <v>48</v>
      </c>
      <c r="B106" s="127" t="s">
        <v>29</v>
      </c>
      <c r="C106" s="2" t="s">
        <v>26</v>
      </c>
      <c r="D106" s="2">
        <v>770</v>
      </c>
      <c r="E106" s="25">
        <f>E109+E111+E113</f>
        <v>1348</v>
      </c>
      <c r="F106" s="25">
        <f aca="true" t="shared" si="36" ref="F106:Q106">F109+F111+F113</f>
        <v>2063.2999999999997</v>
      </c>
      <c r="G106" s="54">
        <f t="shared" si="36"/>
        <v>1346.4599999999998</v>
      </c>
      <c r="H106" s="54">
        <f t="shared" si="36"/>
        <v>1113.3</v>
      </c>
      <c r="I106" s="54">
        <f t="shared" si="36"/>
        <v>1101</v>
      </c>
      <c r="J106" s="54">
        <f t="shared" si="36"/>
        <v>1128.064</v>
      </c>
      <c r="K106" s="54">
        <f t="shared" si="36"/>
        <v>1128.064</v>
      </c>
      <c r="L106" s="54">
        <f t="shared" si="36"/>
        <v>1139.764</v>
      </c>
      <c r="M106" s="54">
        <f t="shared" si="36"/>
        <v>1163.22256</v>
      </c>
      <c r="N106" s="54">
        <f t="shared" si="36"/>
        <v>1163.22256</v>
      </c>
      <c r="O106" s="54">
        <f t="shared" si="36"/>
        <v>1151.5225599999999</v>
      </c>
      <c r="P106" s="54">
        <f t="shared" si="36"/>
        <v>1199.3834623999999</v>
      </c>
      <c r="Q106" s="54">
        <f t="shared" si="36"/>
        <v>1199.3834623999999</v>
      </c>
      <c r="R106" s="7"/>
      <c r="S106" s="6" t="s">
        <v>121</v>
      </c>
    </row>
    <row r="107" spans="1:18" ht="16.5" customHeight="1" hidden="1">
      <c r="A107" s="144"/>
      <c r="B107" s="127"/>
      <c r="C107" s="2" t="s">
        <v>4</v>
      </c>
      <c r="D107" s="2">
        <v>48</v>
      </c>
      <c r="E107" s="20">
        <v>175.1</v>
      </c>
      <c r="F107" s="25">
        <f>F106/E106*100</f>
        <v>153.06379821958456</v>
      </c>
      <c r="G107" s="54">
        <v>51.5</v>
      </c>
      <c r="H107" s="54">
        <f>H106/G106*100</f>
        <v>82.68348112829197</v>
      </c>
      <c r="I107" s="54">
        <f>I106/H106*100</f>
        <v>98.8951765022905</v>
      </c>
      <c r="J107" s="54">
        <f>J106/H106*100</f>
        <v>101.32614748944579</v>
      </c>
      <c r="K107" s="111">
        <v>107</v>
      </c>
      <c r="L107" s="54">
        <f>L106/I106*100</f>
        <v>103.52079927338782</v>
      </c>
      <c r="M107" s="54">
        <f>M106/J106*100</f>
        <v>103.11671678202654</v>
      </c>
      <c r="N107" s="111">
        <v>107</v>
      </c>
      <c r="O107" s="54">
        <f>O106/L106*100</f>
        <v>101.0316662045827</v>
      </c>
      <c r="P107" s="54">
        <f>P106/M106*100</f>
        <v>103.10868303654632</v>
      </c>
      <c r="Q107" s="111">
        <v>107</v>
      </c>
      <c r="R107" s="7"/>
    </row>
    <row r="108" spans="1:18" ht="16.5" customHeight="1" hidden="1">
      <c r="A108" s="144"/>
      <c r="B108" s="48" t="s">
        <v>30</v>
      </c>
      <c r="C108" s="2"/>
      <c r="D108" s="2"/>
      <c r="E108" s="20"/>
      <c r="F108" s="20"/>
      <c r="G108" s="53"/>
      <c r="H108" s="53"/>
      <c r="I108" s="54"/>
      <c r="J108" s="54"/>
      <c r="K108" s="54"/>
      <c r="L108" s="54"/>
      <c r="M108" s="54"/>
      <c r="N108" s="54"/>
      <c r="O108" s="54"/>
      <c r="P108" s="54"/>
      <c r="Q108" s="54"/>
      <c r="R108" s="7"/>
    </row>
    <row r="109" spans="1:21" ht="16.5" customHeight="1" hidden="1">
      <c r="A109" s="144"/>
      <c r="B109" s="127" t="s">
        <v>24</v>
      </c>
      <c r="C109" s="2" t="s">
        <v>26</v>
      </c>
      <c r="D109" s="2">
        <v>641.6</v>
      </c>
      <c r="E109" s="20">
        <v>1318</v>
      </c>
      <c r="F109" s="20">
        <v>1848.5</v>
      </c>
      <c r="G109" s="91">
        <v>1006.06</v>
      </c>
      <c r="H109" s="53">
        <v>991.7</v>
      </c>
      <c r="I109" s="53">
        <v>979.4</v>
      </c>
      <c r="J109" s="54">
        <v>1001.6</v>
      </c>
      <c r="K109" s="53">
        <v>1001.6</v>
      </c>
      <c r="L109" s="53">
        <v>1013.3</v>
      </c>
      <c r="M109" s="53">
        <v>1031.7</v>
      </c>
      <c r="N109" s="53">
        <v>1031.7</v>
      </c>
      <c r="O109" s="53">
        <v>1020</v>
      </c>
      <c r="P109" s="53">
        <v>1062.6</v>
      </c>
      <c r="Q109" s="53">
        <v>1062.6</v>
      </c>
      <c r="R109" s="7"/>
      <c r="S109" s="117" t="s">
        <v>124</v>
      </c>
      <c r="T109" s="118"/>
      <c r="U109" s="118"/>
    </row>
    <row r="110" spans="1:21" ht="16.5" customHeight="1" hidden="1">
      <c r="A110" s="144"/>
      <c r="B110" s="127"/>
      <c r="C110" s="2" t="s">
        <v>4</v>
      </c>
      <c r="D110" s="2">
        <v>77.6</v>
      </c>
      <c r="E110" s="25">
        <f>E109/D109*100</f>
        <v>205.42394014962593</v>
      </c>
      <c r="F110" s="25">
        <f>F109/E109*100</f>
        <v>140.2503793626707</v>
      </c>
      <c r="G110" s="54">
        <f>G109/F109*100</f>
        <v>54.42575060860156</v>
      </c>
      <c r="H110" s="54">
        <f>H109/G109*100</f>
        <v>98.57264974256009</v>
      </c>
      <c r="I110" s="54">
        <f>I109/H109*100</f>
        <v>98.75970555611575</v>
      </c>
      <c r="J110" s="54">
        <f>J109/H109*100</f>
        <v>100.99828577190681</v>
      </c>
      <c r="K110" s="54">
        <f>K109/H109*100</f>
        <v>100.99828577190681</v>
      </c>
      <c r="L110" s="54">
        <f>L109/I109*100</f>
        <v>103.46130283847252</v>
      </c>
      <c r="M110" s="54">
        <v>105.9</v>
      </c>
      <c r="N110" s="54">
        <f>N109/K109*100</f>
        <v>103.00519169329074</v>
      </c>
      <c r="O110" s="54">
        <f>O109/L109*100</f>
        <v>100.66120596072238</v>
      </c>
      <c r="P110" s="54">
        <f>P109/M109*100</f>
        <v>102.9950567025298</v>
      </c>
      <c r="Q110" s="54">
        <f>Q109/N109*100</f>
        <v>102.9950567025298</v>
      </c>
      <c r="R110" s="7"/>
      <c r="S110" s="119" t="s">
        <v>125</v>
      </c>
      <c r="T110" s="120"/>
      <c r="U110" s="120"/>
    </row>
    <row r="111" spans="1:21" ht="15.75" hidden="1">
      <c r="A111" s="144"/>
      <c r="B111" s="127" t="s">
        <v>25</v>
      </c>
      <c r="C111" s="2" t="s">
        <v>26</v>
      </c>
      <c r="D111" s="2">
        <v>114.2</v>
      </c>
      <c r="E111" s="20">
        <v>29</v>
      </c>
      <c r="F111" s="20">
        <v>213.2</v>
      </c>
      <c r="G111" s="53">
        <v>338.8</v>
      </c>
      <c r="H111" s="53">
        <v>120</v>
      </c>
      <c r="I111" s="53">
        <f>H111*I112/100</f>
        <v>120</v>
      </c>
      <c r="J111" s="53">
        <f>H111*J112/100</f>
        <v>124.8</v>
      </c>
      <c r="K111" s="53">
        <f aca="true" t="shared" si="37" ref="K111:Q111">H111*K112/100</f>
        <v>124.8</v>
      </c>
      <c r="L111" s="53">
        <f t="shared" si="37"/>
        <v>124.8</v>
      </c>
      <c r="M111" s="54">
        <f t="shared" si="37"/>
        <v>129.792</v>
      </c>
      <c r="N111" s="54">
        <f t="shared" si="37"/>
        <v>129.792</v>
      </c>
      <c r="O111" s="54">
        <f t="shared" si="37"/>
        <v>129.792</v>
      </c>
      <c r="P111" s="54">
        <f t="shared" si="37"/>
        <v>134.98368</v>
      </c>
      <c r="Q111" s="54">
        <f t="shared" si="37"/>
        <v>134.98368</v>
      </c>
      <c r="R111" s="7"/>
      <c r="S111" s="119" t="s">
        <v>125</v>
      </c>
      <c r="T111" s="120"/>
      <c r="U111" s="120"/>
    </row>
    <row r="112" spans="1:21" ht="15.75" hidden="1">
      <c r="A112" s="144"/>
      <c r="B112" s="127"/>
      <c r="C112" s="2" t="s">
        <v>4</v>
      </c>
      <c r="D112" s="2">
        <v>62.2</v>
      </c>
      <c r="E112" s="25">
        <f>E111/D111*100</f>
        <v>25.39404553415061</v>
      </c>
      <c r="F112" s="25">
        <f>F111/E111*100</f>
        <v>735.1724137931035</v>
      </c>
      <c r="G112" s="54">
        <f>G111/F111*100</f>
        <v>158.91181988742966</v>
      </c>
      <c r="H112" s="54">
        <f>H111/G111*100</f>
        <v>35.41912632821724</v>
      </c>
      <c r="I112" s="54">
        <v>100</v>
      </c>
      <c r="J112" s="54">
        <v>104</v>
      </c>
      <c r="K112" s="54">
        <v>104</v>
      </c>
      <c r="L112" s="54">
        <v>104</v>
      </c>
      <c r="M112" s="54">
        <v>104</v>
      </c>
      <c r="N112" s="54">
        <v>104</v>
      </c>
      <c r="O112" s="54">
        <v>104</v>
      </c>
      <c r="P112" s="54">
        <v>104</v>
      </c>
      <c r="Q112" s="54">
        <v>104</v>
      </c>
      <c r="R112" s="7"/>
      <c r="S112" s="119" t="s">
        <v>125</v>
      </c>
      <c r="T112" s="120"/>
      <c r="U112" s="120"/>
    </row>
    <row r="113" spans="1:21" ht="15.75" hidden="1">
      <c r="A113" s="144"/>
      <c r="B113" s="151" t="s">
        <v>113</v>
      </c>
      <c r="C113" s="20" t="s">
        <v>26</v>
      </c>
      <c r="D113" s="32">
        <v>0</v>
      </c>
      <c r="E113" s="32">
        <v>1</v>
      </c>
      <c r="F113" s="32">
        <v>1.6</v>
      </c>
      <c r="G113" s="88">
        <v>1.6</v>
      </c>
      <c r="H113" s="88">
        <v>1.6</v>
      </c>
      <c r="I113" s="112">
        <f>H113*I114/100</f>
        <v>1.6</v>
      </c>
      <c r="J113" s="112">
        <f>H113*J114/100</f>
        <v>1.6640000000000001</v>
      </c>
      <c r="K113" s="112">
        <f aca="true" t="shared" si="38" ref="K113:Q113">H113*K114/100</f>
        <v>1.6640000000000001</v>
      </c>
      <c r="L113" s="112">
        <f t="shared" si="38"/>
        <v>1.6640000000000001</v>
      </c>
      <c r="M113" s="112">
        <f t="shared" si="38"/>
        <v>1.73056</v>
      </c>
      <c r="N113" s="112">
        <f t="shared" si="38"/>
        <v>1.73056</v>
      </c>
      <c r="O113" s="104">
        <f t="shared" si="38"/>
        <v>1.73056</v>
      </c>
      <c r="P113" s="104">
        <f t="shared" si="38"/>
        <v>1.7997824</v>
      </c>
      <c r="Q113" s="104">
        <f t="shared" si="38"/>
        <v>1.7997824</v>
      </c>
      <c r="R113" s="7"/>
      <c r="S113" s="119" t="s">
        <v>125</v>
      </c>
      <c r="T113" s="120"/>
      <c r="U113" s="120"/>
    </row>
    <row r="114" spans="1:21" ht="17.25" customHeight="1" hidden="1">
      <c r="A114" s="144"/>
      <c r="B114" s="152"/>
      <c r="C114" s="20" t="s">
        <v>4</v>
      </c>
      <c r="D114" s="32">
        <v>0</v>
      </c>
      <c r="E114" s="34">
        <v>0</v>
      </c>
      <c r="F114" s="33">
        <f>F113/E113*100</f>
        <v>160</v>
      </c>
      <c r="G114" s="91">
        <f>G113/F113*100</f>
        <v>100</v>
      </c>
      <c r="H114" s="91">
        <v>100</v>
      </c>
      <c r="I114" s="91">
        <v>100</v>
      </c>
      <c r="J114" s="91">
        <v>104</v>
      </c>
      <c r="K114" s="91">
        <v>104</v>
      </c>
      <c r="L114" s="91">
        <v>104</v>
      </c>
      <c r="M114" s="91">
        <v>104</v>
      </c>
      <c r="N114" s="91">
        <v>104</v>
      </c>
      <c r="O114" s="87">
        <v>104</v>
      </c>
      <c r="P114" s="87">
        <v>104</v>
      </c>
      <c r="Q114" s="87">
        <v>104</v>
      </c>
      <c r="R114" s="7"/>
      <c r="S114" s="119" t="s">
        <v>125</v>
      </c>
      <c r="T114" s="120"/>
      <c r="U114" s="120"/>
    </row>
    <row r="115" spans="1:18" ht="15" hidden="1">
      <c r="A115" s="144"/>
      <c r="B115" s="127" t="s">
        <v>114</v>
      </c>
      <c r="C115" s="20" t="s">
        <v>26</v>
      </c>
      <c r="D115" s="2">
        <v>0</v>
      </c>
      <c r="E115" s="2">
        <v>0</v>
      </c>
      <c r="F115" s="2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7" t="s">
        <v>116</v>
      </c>
    </row>
    <row r="116" spans="1:18" ht="22.5" customHeight="1" hidden="1">
      <c r="A116" s="144"/>
      <c r="B116" s="127"/>
      <c r="C116" s="20" t="s">
        <v>4</v>
      </c>
      <c r="D116" s="2">
        <v>0</v>
      </c>
      <c r="E116" s="2">
        <v>0</v>
      </c>
      <c r="F116" s="2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7" t="s">
        <v>116</v>
      </c>
    </row>
    <row r="117" spans="1:18" ht="30" hidden="1">
      <c r="A117" s="32">
        <v>49</v>
      </c>
      <c r="B117" s="42" t="s">
        <v>31</v>
      </c>
      <c r="C117" s="2" t="s">
        <v>5</v>
      </c>
      <c r="D117" s="20">
        <v>69</v>
      </c>
      <c r="E117" s="20">
        <v>67</v>
      </c>
      <c r="F117" s="20">
        <v>65.5</v>
      </c>
      <c r="G117" s="53">
        <v>75.8</v>
      </c>
      <c r="H117" s="53">
        <v>65</v>
      </c>
      <c r="I117" s="53">
        <v>63</v>
      </c>
      <c r="J117" s="53">
        <v>65</v>
      </c>
      <c r="K117" s="53">
        <v>65</v>
      </c>
      <c r="L117" s="53">
        <v>65</v>
      </c>
      <c r="M117" s="53">
        <v>70</v>
      </c>
      <c r="N117" s="53">
        <v>70</v>
      </c>
      <c r="O117" s="84">
        <v>65</v>
      </c>
      <c r="P117" s="84">
        <v>70</v>
      </c>
      <c r="Q117" s="84">
        <v>70</v>
      </c>
      <c r="R117" s="7"/>
    </row>
    <row r="118" spans="1:21" ht="36.75" customHeight="1" hidden="1">
      <c r="A118" s="45">
        <v>50</v>
      </c>
      <c r="B118" s="46" t="s">
        <v>95</v>
      </c>
      <c r="C118" s="2" t="s">
        <v>26</v>
      </c>
      <c r="D118" s="20">
        <v>843.3</v>
      </c>
      <c r="E118" s="20">
        <v>735.9</v>
      </c>
      <c r="F118" s="20">
        <v>730.3</v>
      </c>
      <c r="G118" s="53">
        <v>727.8</v>
      </c>
      <c r="H118" s="53">
        <v>640.5</v>
      </c>
      <c r="I118" s="53">
        <v>624.8</v>
      </c>
      <c r="J118" s="53">
        <v>624.8</v>
      </c>
      <c r="K118" s="53">
        <v>624.8</v>
      </c>
      <c r="L118" s="54">
        <v>628</v>
      </c>
      <c r="M118" s="54">
        <v>628</v>
      </c>
      <c r="N118" s="54">
        <v>628</v>
      </c>
      <c r="O118" s="84">
        <v>653.8</v>
      </c>
      <c r="P118" s="84">
        <v>653.8</v>
      </c>
      <c r="Q118" s="84">
        <v>653.8</v>
      </c>
      <c r="R118" s="7"/>
      <c r="S118" s="117" t="s">
        <v>126</v>
      </c>
      <c r="T118" s="118"/>
      <c r="U118" s="118"/>
    </row>
    <row r="119" spans="1:18" ht="27.75" customHeight="1" hidden="1">
      <c r="A119" s="125" t="s">
        <v>102</v>
      </c>
      <c r="B119" s="126"/>
      <c r="C119" s="5"/>
      <c r="D119" s="3"/>
      <c r="E119" s="3"/>
      <c r="F119" s="7"/>
      <c r="G119" s="86"/>
      <c r="H119" s="86"/>
      <c r="I119" s="102"/>
      <c r="J119" s="102"/>
      <c r="K119" s="102"/>
      <c r="L119" s="102"/>
      <c r="M119" s="102"/>
      <c r="N119" s="86"/>
      <c r="O119" s="84"/>
      <c r="P119" s="84"/>
      <c r="Q119" s="84"/>
      <c r="R119" s="7"/>
    </row>
    <row r="120" spans="1:21" ht="30" hidden="1">
      <c r="A120" s="32">
        <v>51</v>
      </c>
      <c r="B120" s="42" t="s">
        <v>32</v>
      </c>
      <c r="C120" s="2" t="s">
        <v>36</v>
      </c>
      <c r="D120" s="2">
        <v>201.1</v>
      </c>
      <c r="E120" s="2">
        <v>296.7</v>
      </c>
      <c r="F120" s="2">
        <v>473</v>
      </c>
      <c r="G120" s="84">
        <v>180</v>
      </c>
      <c r="H120" s="84">
        <v>17.2</v>
      </c>
      <c r="I120" s="53">
        <v>20</v>
      </c>
      <c r="J120" s="53">
        <v>286</v>
      </c>
      <c r="K120" s="53">
        <v>286</v>
      </c>
      <c r="L120" s="53">
        <v>20</v>
      </c>
      <c r="M120" s="53">
        <v>286</v>
      </c>
      <c r="N120" s="84">
        <v>286</v>
      </c>
      <c r="O120" s="84">
        <v>20</v>
      </c>
      <c r="P120" s="84">
        <v>286</v>
      </c>
      <c r="Q120" s="84">
        <v>286</v>
      </c>
      <c r="R120" s="7"/>
      <c r="S120" s="117" t="s">
        <v>123</v>
      </c>
      <c r="T120" s="118"/>
      <c r="U120" s="118"/>
    </row>
    <row r="121" spans="1:21" ht="30" hidden="1">
      <c r="A121" s="32">
        <v>52</v>
      </c>
      <c r="B121" s="42" t="s">
        <v>33</v>
      </c>
      <c r="C121" s="2" t="s">
        <v>36</v>
      </c>
      <c r="D121" s="2">
        <v>56339.7</v>
      </c>
      <c r="E121" s="2">
        <v>66715.1</v>
      </c>
      <c r="F121" s="2">
        <v>41296.6</v>
      </c>
      <c r="G121" s="84">
        <v>41800</v>
      </c>
      <c r="H121" s="84">
        <v>18750</v>
      </c>
      <c r="I121" s="53">
        <v>14379.2</v>
      </c>
      <c r="J121" s="53">
        <v>28597.3</v>
      </c>
      <c r="K121" s="53">
        <v>28597.3</v>
      </c>
      <c r="L121" s="53">
        <v>13858.5</v>
      </c>
      <c r="M121" s="53">
        <v>15471.8</v>
      </c>
      <c r="N121" s="84">
        <v>15471.8</v>
      </c>
      <c r="O121" s="84">
        <v>16810.1</v>
      </c>
      <c r="P121" s="84">
        <v>18383.1</v>
      </c>
      <c r="Q121" s="84">
        <v>18388.1</v>
      </c>
      <c r="R121" s="7"/>
      <c r="S121" s="117" t="s">
        <v>123</v>
      </c>
      <c r="T121" s="118"/>
      <c r="U121" s="118"/>
    </row>
    <row r="122" spans="1:21" ht="30" hidden="1">
      <c r="A122" s="32">
        <v>53</v>
      </c>
      <c r="B122" s="42" t="s">
        <v>34</v>
      </c>
      <c r="C122" s="2" t="s">
        <v>36</v>
      </c>
      <c r="D122" s="2">
        <v>0</v>
      </c>
      <c r="E122" s="2">
        <v>0</v>
      </c>
      <c r="F122" s="2">
        <v>0</v>
      </c>
      <c r="G122" s="84">
        <v>0</v>
      </c>
      <c r="H122" s="84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84">
        <v>0</v>
      </c>
      <c r="O122" s="84">
        <v>0</v>
      </c>
      <c r="P122" s="84">
        <v>0</v>
      </c>
      <c r="Q122" s="84">
        <v>0</v>
      </c>
      <c r="R122" s="7"/>
      <c r="S122" s="117" t="s">
        <v>123</v>
      </c>
      <c r="T122" s="118"/>
      <c r="U122" s="118"/>
    </row>
    <row r="123" spans="1:21" ht="30" hidden="1">
      <c r="A123" s="32">
        <v>54</v>
      </c>
      <c r="B123" s="42" t="s">
        <v>35</v>
      </c>
      <c r="C123" s="2" t="s">
        <v>36</v>
      </c>
      <c r="D123" s="2">
        <v>26622.2</v>
      </c>
      <c r="E123" s="2">
        <v>31260</v>
      </c>
      <c r="F123" s="2">
        <v>20409.1</v>
      </c>
      <c r="G123" s="84">
        <v>12100.9</v>
      </c>
      <c r="H123" s="84">
        <v>10387.8</v>
      </c>
      <c r="I123" s="53">
        <v>13132.5</v>
      </c>
      <c r="J123" s="53">
        <v>13132.5</v>
      </c>
      <c r="K123" s="53">
        <v>13200</v>
      </c>
      <c r="L123" s="53">
        <v>10157.9</v>
      </c>
      <c r="M123" s="53">
        <v>13162.5</v>
      </c>
      <c r="N123" s="84">
        <v>13162.5</v>
      </c>
      <c r="O123" s="84">
        <v>10157.9</v>
      </c>
      <c r="P123" s="84">
        <v>13162.5</v>
      </c>
      <c r="Q123" s="84">
        <v>13162.5</v>
      </c>
      <c r="R123" s="7"/>
      <c r="S123" s="117" t="s">
        <v>123</v>
      </c>
      <c r="T123" s="118"/>
      <c r="U123" s="118"/>
    </row>
    <row r="124" spans="1:18" ht="29.25" customHeight="1" hidden="1">
      <c r="A124" s="125" t="s">
        <v>103</v>
      </c>
      <c r="B124" s="126"/>
      <c r="C124" s="5"/>
      <c r="D124" s="2"/>
      <c r="E124" s="2"/>
      <c r="F124" s="5"/>
      <c r="G124" s="86"/>
      <c r="H124" s="86"/>
      <c r="I124" s="102"/>
      <c r="J124" s="102"/>
      <c r="K124" s="102"/>
      <c r="L124" s="102"/>
      <c r="M124" s="102"/>
      <c r="N124" s="86"/>
      <c r="O124" s="84"/>
      <c r="P124" s="84"/>
      <c r="Q124" s="84"/>
      <c r="R124" s="7"/>
    </row>
    <row r="125" spans="1:18" ht="33" customHeight="1">
      <c r="A125" s="133">
        <v>19</v>
      </c>
      <c r="B125" s="141" t="s">
        <v>144</v>
      </c>
      <c r="C125" s="51" t="s">
        <v>89</v>
      </c>
      <c r="D125" s="23">
        <v>2274323</v>
      </c>
      <c r="E125" s="23">
        <v>1175731</v>
      </c>
      <c r="F125" s="28">
        <v>579718</v>
      </c>
      <c r="G125" s="98">
        <v>710217</v>
      </c>
      <c r="H125" s="98">
        <v>724000</v>
      </c>
      <c r="I125" s="98">
        <v>712000</v>
      </c>
      <c r="J125" s="98">
        <v>775000</v>
      </c>
      <c r="K125" s="98">
        <v>1775000</v>
      </c>
      <c r="L125" s="98">
        <v>771000</v>
      </c>
      <c r="M125" s="99">
        <v>860000</v>
      </c>
      <c r="N125" s="99">
        <v>1860000</v>
      </c>
      <c r="O125" s="98">
        <v>771000</v>
      </c>
      <c r="P125" s="99">
        <v>860000</v>
      </c>
      <c r="Q125" s="99">
        <v>1860000</v>
      </c>
      <c r="R125" s="7"/>
    </row>
    <row r="126" spans="1:18" ht="33" customHeight="1">
      <c r="A126" s="133"/>
      <c r="B126" s="142"/>
      <c r="C126" s="51" t="s">
        <v>134</v>
      </c>
      <c r="D126" s="23"/>
      <c r="E126" s="23"/>
      <c r="F126" s="28"/>
      <c r="G126" s="97">
        <f>G125/580*100/1000</f>
        <v>122.45120689655172</v>
      </c>
      <c r="H126" s="98">
        <f>G125/H125*100</f>
        <v>98.09627071823205</v>
      </c>
      <c r="I126" s="54">
        <f>I125/H125*100</f>
        <v>98.34254143646409</v>
      </c>
      <c r="J126" s="54">
        <f>J125/H125*100</f>
        <v>107.04419889502763</v>
      </c>
      <c r="K126" s="54">
        <f aca="true" t="shared" si="39" ref="K126:Q126">K125/H125*100</f>
        <v>245.1657458563536</v>
      </c>
      <c r="L126" s="54">
        <f t="shared" si="39"/>
        <v>108.28651685393258</v>
      </c>
      <c r="M126" s="54">
        <f t="shared" si="39"/>
        <v>110.96774193548387</v>
      </c>
      <c r="N126" s="87">
        <f t="shared" si="39"/>
        <v>104.78873239436619</v>
      </c>
      <c r="O126" s="84">
        <f t="shared" si="39"/>
        <v>100</v>
      </c>
      <c r="P126" s="87">
        <f t="shared" si="39"/>
        <v>100</v>
      </c>
      <c r="Q126" s="87">
        <f t="shared" si="39"/>
        <v>100</v>
      </c>
      <c r="R126" s="7"/>
    </row>
    <row r="127" spans="1:18" ht="34.5" customHeight="1" hidden="1">
      <c r="A127" s="133"/>
      <c r="B127" s="19" t="s">
        <v>91</v>
      </c>
      <c r="C127" s="51" t="s">
        <v>90</v>
      </c>
      <c r="D127" s="2">
        <v>180</v>
      </c>
      <c r="E127" s="2">
        <v>41</v>
      </c>
      <c r="F127" s="20">
        <v>39</v>
      </c>
      <c r="G127" s="53">
        <v>102</v>
      </c>
      <c r="H127" s="53">
        <v>100.1</v>
      </c>
      <c r="I127" s="53">
        <v>91.9</v>
      </c>
      <c r="J127" s="53">
        <v>101</v>
      </c>
      <c r="K127" s="53">
        <v>101</v>
      </c>
      <c r="L127" s="53">
        <v>93.9</v>
      </c>
      <c r="M127" s="84">
        <v>105.7</v>
      </c>
      <c r="N127" s="84">
        <v>105.7</v>
      </c>
      <c r="O127" s="53">
        <v>100</v>
      </c>
      <c r="P127" s="84">
        <v>100</v>
      </c>
      <c r="Q127" s="84">
        <v>100</v>
      </c>
      <c r="R127" s="7"/>
    </row>
    <row r="128" spans="1:18" ht="34.5" customHeight="1" hidden="1">
      <c r="A128" s="133"/>
      <c r="B128" s="14" t="s">
        <v>96</v>
      </c>
      <c r="C128" s="51" t="s">
        <v>109</v>
      </c>
      <c r="D128" s="2">
        <v>190</v>
      </c>
      <c r="E128" s="2">
        <v>51.7</v>
      </c>
      <c r="F128" s="20">
        <v>49.3</v>
      </c>
      <c r="G128" s="113">
        <f>G125/F125*100</f>
        <v>122.51077247903291</v>
      </c>
      <c r="H128" s="54">
        <f>H125/G125*100</f>
        <v>101.94067446991552</v>
      </c>
      <c r="I128" s="54">
        <f>I125/H125*100</f>
        <v>98.34254143646409</v>
      </c>
      <c r="J128" s="96">
        <f>J125/H125*100</f>
        <v>107.04419889502763</v>
      </c>
      <c r="K128" s="53">
        <v>107</v>
      </c>
      <c r="L128" s="53">
        <v>108.3</v>
      </c>
      <c r="M128" s="84">
        <v>111</v>
      </c>
      <c r="N128" s="84">
        <v>111</v>
      </c>
      <c r="O128" s="53">
        <v>100</v>
      </c>
      <c r="P128" s="84">
        <v>100</v>
      </c>
      <c r="Q128" s="84">
        <v>100</v>
      </c>
      <c r="R128" s="7"/>
    </row>
    <row r="129" spans="1:18" ht="30" customHeight="1" hidden="1">
      <c r="A129" s="133"/>
      <c r="B129" s="1" t="s">
        <v>73</v>
      </c>
      <c r="C129" s="10"/>
      <c r="D129" s="3"/>
      <c r="E129" s="3"/>
      <c r="F129" s="15"/>
      <c r="G129" s="53"/>
      <c r="H129" s="53"/>
      <c r="I129" s="53"/>
      <c r="J129" s="53"/>
      <c r="K129" s="53"/>
      <c r="L129" s="53"/>
      <c r="M129" s="84"/>
      <c r="N129" s="84"/>
      <c r="O129" s="53"/>
      <c r="P129" s="84"/>
      <c r="Q129" s="84"/>
      <c r="R129" s="7"/>
    </row>
    <row r="130" spans="1:19" ht="21" customHeight="1" hidden="1">
      <c r="A130" s="133"/>
      <c r="B130" s="1" t="s">
        <v>74</v>
      </c>
      <c r="C130" s="51" t="s">
        <v>36</v>
      </c>
      <c r="D130" s="23">
        <v>1205079</v>
      </c>
      <c r="E130" s="23">
        <v>793219</v>
      </c>
      <c r="F130" s="28">
        <v>508956</v>
      </c>
      <c r="G130" s="53">
        <v>631466</v>
      </c>
      <c r="H130" s="53">
        <v>669430</v>
      </c>
      <c r="I130" s="53">
        <v>408940</v>
      </c>
      <c r="J130" s="53">
        <v>716610</v>
      </c>
      <c r="K130" s="53">
        <v>716610</v>
      </c>
      <c r="L130" s="53">
        <v>446880</v>
      </c>
      <c r="M130" s="84">
        <v>797523</v>
      </c>
      <c r="N130" s="84">
        <v>797523</v>
      </c>
      <c r="O130" s="53">
        <v>446880</v>
      </c>
      <c r="P130" s="84">
        <v>797523</v>
      </c>
      <c r="Q130" s="84">
        <v>797523</v>
      </c>
      <c r="R130" s="7"/>
      <c r="S130" s="121" t="s">
        <v>127</v>
      </c>
    </row>
    <row r="131" spans="1:19" ht="15" customHeight="1" hidden="1">
      <c r="A131" s="133"/>
      <c r="B131" s="1" t="s">
        <v>75</v>
      </c>
      <c r="C131" s="51"/>
      <c r="D131" s="23"/>
      <c r="E131" s="23"/>
      <c r="F131" s="28"/>
      <c r="G131" s="53"/>
      <c r="H131" s="53"/>
      <c r="I131" s="53"/>
      <c r="J131" s="53"/>
      <c r="K131" s="53"/>
      <c r="L131" s="53"/>
      <c r="M131" s="84"/>
      <c r="N131" s="84"/>
      <c r="O131" s="53"/>
      <c r="P131" s="84"/>
      <c r="Q131" s="84"/>
      <c r="R131" s="7"/>
      <c r="S131" s="121"/>
    </row>
    <row r="132" spans="1:19" ht="15" customHeight="1" hidden="1">
      <c r="A132" s="133"/>
      <c r="B132" s="1" t="s">
        <v>76</v>
      </c>
      <c r="C132" s="51" t="s">
        <v>36</v>
      </c>
      <c r="D132" s="23">
        <v>641651</v>
      </c>
      <c r="E132" s="2">
        <v>234588</v>
      </c>
      <c r="F132" s="20">
        <v>152687</v>
      </c>
      <c r="G132" s="88">
        <v>0</v>
      </c>
      <c r="H132" s="53">
        <v>200829</v>
      </c>
      <c r="I132" s="53">
        <v>122682</v>
      </c>
      <c r="J132" s="53">
        <v>214983</v>
      </c>
      <c r="K132" s="53">
        <v>214983</v>
      </c>
      <c r="L132" s="53">
        <v>140064</v>
      </c>
      <c r="M132" s="84">
        <v>239257</v>
      </c>
      <c r="N132" s="84">
        <v>239257</v>
      </c>
      <c r="O132" s="53">
        <v>140064</v>
      </c>
      <c r="P132" s="84">
        <v>239257</v>
      </c>
      <c r="Q132" s="84">
        <v>239257</v>
      </c>
      <c r="R132" s="7"/>
      <c r="S132" s="121"/>
    </row>
    <row r="133" spans="1:19" ht="15" customHeight="1" hidden="1">
      <c r="A133" s="133"/>
      <c r="B133" s="1" t="s">
        <v>77</v>
      </c>
      <c r="C133" s="51" t="s">
        <v>36</v>
      </c>
      <c r="D133" s="23">
        <v>563428</v>
      </c>
      <c r="E133" s="2">
        <v>558631</v>
      </c>
      <c r="F133" s="20">
        <v>356269</v>
      </c>
      <c r="G133" s="88">
        <v>0</v>
      </c>
      <c r="H133" s="53">
        <v>468601</v>
      </c>
      <c r="I133" s="53">
        <v>286258</v>
      </c>
      <c r="J133" s="53">
        <v>501627</v>
      </c>
      <c r="K133" s="53">
        <v>501627</v>
      </c>
      <c r="L133" s="53">
        <v>326816</v>
      </c>
      <c r="M133" s="84">
        <v>558266</v>
      </c>
      <c r="N133" s="84">
        <v>558266</v>
      </c>
      <c r="O133" s="53">
        <v>326816</v>
      </c>
      <c r="P133" s="84">
        <v>558266</v>
      </c>
      <c r="Q133" s="84">
        <v>558266</v>
      </c>
      <c r="R133" s="7"/>
      <c r="S133" s="121"/>
    </row>
    <row r="134" spans="1:19" ht="15" customHeight="1" hidden="1">
      <c r="A134" s="133"/>
      <c r="B134" s="1" t="s">
        <v>78</v>
      </c>
      <c r="C134" s="51" t="s">
        <v>36</v>
      </c>
      <c r="D134" s="23">
        <v>1069244</v>
      </c>
      <c r="E134" s="23">
        <v>382512</v>
      </c>
      <c r="F134" s="28">
        <v>70762</v>
      </c>
      <c r="G134" s="53">
        <v>78751</v>
      </c>
      <c r="H134" s="53">
        <v>54570</v>
      </c>
      <c r="I134" s="53">
        <v>303060</v>
      </c>
      <c r="J134" s="53">
        <v>58390</v>
      </c>
      <c r="K134" s="53">
        <v>58390</v>
      </c>
      <c r="L134" s="53">
        <v>304120</v>
      </c>
      <c r="M134" s="84">
        <v>62477</v>
      </c>
      <c r="N134" s="84">
        <v>62477</v>
      </c>
      <c r="O134" s="53">
        <v>304120</v>
      </c>
      <c r="P134" s="84">
        <v>62477</v>
      </c>
      <c r="Q134" s="84">
        <v>62477</v>
      </c>
      <c r="R134" s="7"/>
      <c r="S134" s="121"/>
    </row>
    <row r="135" spans="1:19" ht="15" customHeight="1" hidden="1">
      <c r="A135" s="133"/>
      <c r="B135" s="1" t="s">
        <v>75</v>
      </c>
      <c r="C135" s="51"/>
      <c r="D135" s="23"/>
      <c r="E135" s="23"/>
      <c r="F135" s="28"/>
      <c r="G135" s="53"/>
      <c r="H135" s="53"/>
      <c r="I135" s="53"/>
      <c r="J135" s="53"/>
      <c r="K135" s="53"/>
      <c r="L135" s="53"/>
      <c r="M135" s="84"/>
      <c r="N135" s="84"/>
      <c r="O135" s="53"/>
      <c r="P135" s="84"/>
      <c r="Q135" s="84"/>
      <c r="R135" s="7"/>
      <c r="S135" s="121"/>
    </row>
    <row r="136" spans="1:19" ht="15" customHeight="1" hidden="1">
      <c r="A136" s="133"/>
      <c r="B136" s="1" t="s">
        <v>79</v>
      </c>
      <c r="C136" s="51" t="s">
        <v>36</v>
      </c>
      <c r="D136" s="30">
        <v>861959</v>
      </c>
      <c r="E136" s="30">
        <v>257070</v>
      </c>
      <c r="F136" s="30">
        <v>0</v>
      </c>
      <c r="G136" s="114">
        <v>0</v>
      </c>
      <c r="H136" s="114">
        <v>0</v>
      </c>
      <c r="I136" s="114">
        <v>250000</v>
      </c>
      <c r="J136" s="114">
        <v>0</v>
      </c>
      <c r="K136" s="114">
        <v>0</v>
      </c>
      <c r="L136" s="114">
        <v>250000</v>
      </c>
      <c r="M136" s="104">
        <v>0</v>
      </c>
      <c r="N136" s="104">
        <v>0</v>
      </c>
      <c r="O136" s="114">
        <v>250000</v>
      </c>
      <c r="P136" s="104">
        <v>0</v>
      </c>
      <c r="Q136" s="104">
        <v>0</v>
      </c>
      <c r="R136" s="7"/>
      <c r="S136" s="121"/>
    </row>
    <row r="137" spans="1:19" ht="15" customHeight="1" hidden="1">
      <c r="A137" s="133"/>
      <c r="B137" s="1" t="s">
        <v>80</v>
      </c>
      <c r="C137" s="51" t="s">
        <v>36</v>
      </c>
      <c r="D137" s="17">
        <v>0</v>
      </c>
      <c r="E137" s="17">
        <v>0</v>
      </c>
      <c r="F137" s="30">
        <v>0</v>
      </c>
      <c r="G137" s="114">
        <v>0</v>
      </c>
      <c r="H137" s="114">
        <v>0</v>
      </c>
      <c r="I137" s="114">
        <v>0</v>
      </c>
      <c r="J137" s="114">
        <v>0</v>
      </c>
      <c r="K137" s="114">
        <v>0</v>
      </c>
      <c r="L137" s="114">
        <v>0</v>
      </c>
      <c r="M137" s="104">
        <v>0</v>
      </c>
      <c r="N137" s="104">
        <v>0</v>
      </c>
      <c r="O137" s="114">
        <v>0</v>
      </c>
      <c r="P137" s="104">
        <v>0</v>
      </c>
      <c r="Q137" s="104">
        <v>0</v>
      </c>
      <c r="R137" s="7" t="s">
        <v>116</v>
      </c>
      <c r="S137" s="121"/>
    </row>
    <row r="138" spans="1:19" ht="15" customHeight="1" hidden="1">
      <c r="A138" s="133"/>
      <c r="B138" s="1" t="s">
        <v>81</v>
      </c>
      <c r="C138" s="51" t="s">
        <v>36</v>
      </c>
      <c r="D138" s="30">
        <v>0</v>
      </c>
      <c r="E138" s="17">
        <v>0</v>
      </c>
      <c r="F138" s="30">
        <v>0</v>
      </c>
      <c r="G138" s="114">
        <v>0</v>
      </c>
      <c r="H138" s="114">
        <v>0</v>
      </c>
      <c r="I138" s="114">
        <v>0</v>
      </c>
      <c r="J138" s="114">
        <v>0</v>
      </c>
      <c r="K138" s="114">
        <v>0</v>
      </c>
      <c r="L138" s="114">
        <v>0</v>
      </c>
      <c r="M138" s="104">
        <v>0</v>
      </c>
      <c r="N138" s="104">
        <v>0</v>
      </c>
      <c r="O138" s="114">
        <v>0</v>
      </c>
      <c r="P138" s="104">
        <v>0</v>
      </c>
      <c r="Q138" s="104">
        <v>0</v>
      </c>
      <c r="R138" s="7" t="s">
        <v>116</v>
      </c>
      <c r="S138" s="121"/>
    </row>
    <row r="139" spans="1:18" ht="15" customHeight="1" hidden="1">
      <c r="A139" s="133"/>
      <c r="B139" s="1" t="s">
        <v>82</v>
      </c>
      <c r="C139" s="51"/>
      <c r="D139" s="17">
        <v>207285</v>
      </c>
      <c r="E139" s="17">
        <v>106367</v>
      </c>
      <c r="F139" s="30">
        <v>50728</v>
      </c>
      <c r="G139" s="114">
        <v>57880</v>
      </c>
      <c r="H139" s="114">
        <v>54570</v>
      </c>
      <c r="I139" s="114">
        <v>53060</v>
      </c>
      <c r="J139" s="114">
        <v>58390</v>
      </c>
      <c r="K139" s="114">
        <v>58390</v>
      </c>
      <c r="L139" s="114">
        <v>54120</v>
      </c>
      <c r="M139" s="104">
        <v>62477</v>
      </c>
      <c r="N139" s="104">
        <v>62477</v>
      </c>
      <c r="O139" s="114">
        <v>54120</v>
      </c>
      <c r="P139" s="104">
        <v>62477</v>
      </c>
      <c r="Q139" s="104">
        <v>62477</v>
      </c>
      <c r="R139" s="7"/>
    </row>
    <row r="140" spans="1:18" ht="15" customHeight="1" hidden="1">
      <c r="A140" s="133"/>
      <c r="B140" s="1" t="s">
        <v>83</v>
      </c>
      <c r="C140" s="51" t="s">
        <v>36</v>
      </c>
      <c r="D140" s="17"/>
      <c r="E140" s="17"/>
      <c r="F140" s="30"/>
      <c r="G140" s="114"/>
      <c r="H140" s="114"/>
      <c r="I140" s="114"/>
      <c r="J140" s="114"/>
      <c r="K140" s="114"/>
      <c r="L140" s="114"/>
      <c r="M140" s="104"/>
      <c r="N140" s="104"/>
      <c r="O140" s="114"/>
      <c r="P140" s="104"/>
      <c r="Q140" s="104"/>
      <c r="R140" s="7"/>
    </row>
    <row r="141" spans="1:18" ht="15" customHeight="1" hidden="1">
      <c r="A141" s="133"/>
      <c r="B141" s="1" t="s">
        <v>84</v>
      </c>
      <c r="C141" s="51" t="s">
        <v>36</v>
      </c>
      <c r="D141" s="17">
        <v>12066</v>
      </c>
      <c r="E141" s="17">
        <v>10788</v>
      </c>
      <c r="F141" s="30">
        <v>10688</v>
      </c>
      <c r="G141" s="114">
        <v>6606</v>
      </c>
      <c r="H141" s="114">
        <v>11556</v>
      </c>
      <c r="I141" s="114">
        <v>11300</v>
      </c>
      <c r="J141" s="114">
        <v>12365</v>
      </c>
      <c r="K141" s="114">
        <v>12365</v>
      </c>
      <c r="L141" s="114">
        <v>11500</v>
      </c>
      <c r="M141" s="104">
        <v>13231</v>
      </c>
      <c r="N141" s="104">
        <v>13231</v>
      </c>
      <c r="O141" s="114">
        <v>11500</v>
      </c>
      <c r="P141" s="104">
        <v>13231</v>
      </c>
      <c r="Q141" s="104">
        <v>13231</v>
      </c>
      <c r="R141" s="7"/>
    </row>
    <row r="142" spans="1:18" ht="15" customHeight="1" hidden="1">
      <c r="A142" s="133"/>
      <c r="B142" s="1" t="s">
        <v>85</v>
      </c>
      <c r="C142" s="51" t="s">
        <v>36</v>
      </c>
      <c r="D142" s="17">
        <v>97926</v>
      </c>
      <c r="E142" s="17">
        <v>57423</v>
      </c>
      <c r="F142" s="30">
        <v>23205</v>
      </c>
      <c r="G142" s="114">
        <v>36570</v>
      </c>
      <c r="H142" s="114">
        <v>24890</v>
      </c>
      <c r="I142" s="114">
        <v>24200</v>
      </c>
      <c r="J142" s="114">
        <v>26632</v>
      </c>
      <c r="K142" s="114">
        <v>26632</v>
      </c>
      <c r="L142" s="114">
        <v>24700</v>
      </c>
      <c r="M142" s="104">
        <v>28496</v>
      </c>
      <c r="N142" s="104">
        <v>28496</v>
      </c>
      <c r="O142" s="114">
        <v>24700</v>
      </c>
      <c r="P142" s="104">
        <v>28496</v>
      </c>
      <c r="Q142" s="104">
        <v>28496</v>
      </c>
      <c r="R142" s="7"/>
    </row>
    <row r="143" spans="1:18" ht="15" customHeight="1" hidden="1">
      <c r="A143" s="133"/>
      <c r="B143" s="1" t="s">
        <v>86</v>
      </c>
      <c r="C143" s="51" t="s">
        <v>36</v>
      </c>
      <c r="D143" s="17">
        <v>97293</v>
      </c>
      <c r="E143" s="17">
        <v>38156</v>
      </c>
      <c r="F143" s="30">
        <v>16835</v>
      </c>
      <c r="G143" s="114">
        <v>14704</v>
      </c>
      <c r="H143" s="114">
        <v>18824</v>
      </c>
      <c r="I143" s="114">
        <v>17560</v>
      </c>
      <c r="J143" s="114">
        <v>19393</v>
      </c>
      <c r="K143" s="114">
        <v>19393</v>
      </c>
      <c r="L143" s="114">
        <v>17920</v>
      </c>
      <c r="M143" s="104">
        <v>20750</v>
      </c>
      <c r="N143" s="104">
        <v>20750</v>
      </c>
      <c r="O143" s="114">
        <v>17920</v>
      </c>
      <c r="P143" s="104">
        <v>20750</v>
      </c>
      <c r="Q143" s="104">
        <v>20750</v>
      </c>
      <c r="R143" s="7"/>
    </row>
    <row r="144" spans="1:18" ht="15" customHeight="1" hidden="1">
      <c r="A144" s="133"/>
      <c r="B144" s="1" t="s">
        <v>87</v>
      </c>
      <c r="C144" s="51" t="s">
        <v>36</v>
      </c>
      <c r="D144" s="30">
        <v>0</v>
      </c>
      <c r="E144" s="17">
        <v>3878</v>
      </c>
      <c r="F144" s="30">
        <v>300</v>
      </c>
      <c r="G144" s="114">
        <v>0</v>
      </c>
      <c r="H144" s="114">
        <v>0</v>
      </c>
      <c r="I144" s="114">
        <v>0</v>
      </c>
      <c r="J144" s="114">
        <v>0</v>
      </c>
      <c r="K144" s="114">
        <v>0</v>
      </c>
      <c r="L144" s="114">
        <v>0</v>
      </c>
      <c r="M144" s="104">
        <v>0</v>
      </c>
      <c r="N144" s="104">
        <v>0</v>
      </c>
      <c r="O144" s="114">
        <v>0</v>
      </c>
      <c r="P144" s="104">
        <v>0</v>
      </c>
      <c r="Q144" s="104">
        <v>0</v>
      </c>
      <c r="R144" s="7" t="s">
        <v>116</v>
      </c>
    </row>
    <row r="145" spans="1:18" ht="15.75" customHeight="1" hidden="1">
      <c r="A145" s="133"/>
      <c r="B145" s="1" t="s">
        <v>88</v>
      </c>
      <c r="C145" s="51" t="s">
        <v>36</v>
      </c>
      <c r="D145" s="17">
        <v>260391</v>
      </c>
      <c r="E145" s="17">
        <v>15332</v>
      </c>
      <c r="F145" s="30">
        <v>19734</v>
      </c>
      <c r="G145" s="114">
        <v>0</v>
      </c>
      <c r="H145" s="114">
        <v>0</v>
      </c>
      <c r="I145" s="114">
        <v>0</v>
      </c>
      <c r="J145" s="114">
        <v>0</v>
      </c>
      <c r="K145" s="114">
        <v>0</v>
      </c>
      <c r="L145" s="114">
        <v>0</v>
      </c>
      <c r="M145" s="104">
        <v>0</v>
      </c>
      <c r="N145" s="104">
        <v>0</v>
      </c>
      <c r="O145" s="114">
        <v>0</v>
      </c>
      <c r="P145" s="104">
        <v>0</v>
      </c>
      <c r="Q145" s="104">
        <v>0</v>
      </c>
      <c r="R145" s="7" t="s">
        <v>116</v>
      </c>
    </row>
    <row r="146" spans="1:17" ht="15" customHeight="1" hidden="1">
      <c r="A146" s="133"/>
      <c r="B146" s="49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1:17" ht="18.75" customHeight="1" hidden="1">
      <c r="A147" s="133"/>
      <c r="B147" s="49"/>
      <c r="C147" s="51"/>
      <c r="D147" s="23"/>
      <c r="E147" s="23"/>
      <c r="F147" s="28"/>
      <c r="G147" s="98"/>
      <c r="H147" s="98"/>
      <c r="I147" s="98"/>
      <c r="J147" s="98"/>
      <c r="K147" s="98"/>
      <c r="L147" s="98"/>
      <c r="M147" s="99"/>
      <c r="N147" s="99"/>
      <c r="O147" s="98"/>
      <c r="P147" s="99"/>
      <c r="Q147" s="99"/>
    </row>
    <row r="148" spans="1:17" ht="18.75" customHeight="1" hidden="1">
      <c r="A148" s="133"/>
      <c r="B148" s="50"/>
      <c r="C148" s="52" t="s">
        <v>4</v>
      </c>
      <c r="D148" s="23"/>
      <c r="E148" s="23"/>
      <c r="F148" s="28"/>
      <c r="G148" s="98"/>
      <c r="H148" s="98"/>
      <c r="I148" s="98"/>
      <c r="J148" s="98"/>
      <c r="K148" s="98"/>
      <c r="L148" s="98"/>
      <c r="M148" s="99"/>
      <c r="N148" s="99"/>
      <c r="O148" s="98"/>
      <c r="P148" s="99"/>
      <c r="Q148" s="99"/>
    </row>
    <row r="149" spans="1:17" ht="18.75" customHeight="1">
      <c r="A149" s="143">
        <v>20</v>
      </c>
      <c r="B149" s="151" t="s">
        <v>132</v>
      </c>
      <c r="C149" s="67" t="s">
        <v>135</v>
      </c>
      <c r="D149" s="23"/>
      <c r="E149" s="23"/>
      <c r="F149" s="28"/>
      <c r="G149" s="98">
        <v>2244</v>
      </c>
      <c r="H149" s="98">
        <v>2156</v>
      </c>
      <c r="I149" s="96">
        <f>H149*I150/100</f>
        <v>2134.44</v>
      </c>
      <c r="J149" s="96">
        <f>H149*J150/100</f>
        <v>2156</v>
      </c>
      <c r="K149" s="96">
        <f aca="true" t="shared" si="40" ref="K149:Q149">H149*K150/100</f>
        <v>2177.56</v>
      </c>
      <c r="L149" s="96">
        <f t="shared" si="40"/>
        <v>2089.61676</v>
      </c>
      <c r="M149" s="96">
        <f t="shared" si="40"/>
        <v>2156</v>
      </c>
      <c r="N149" s="101">
        <f t="shared" si="40"/>
        <v>2199.3356</v>
      </c>
      <c r="O149" s="96">
        <f t="shared" si="40"/>
        <v>2045.73480804</v>
      </c>
      <c r="P149" s="96">
        <f t="shared" si="40"/>
        <v>2156</v>
      </c>
      <c r="Q149" s="101">
        <f t="shared" si="40"/>
        <v>2221.328956</v>
      </c>
    </row>
    <row r="150" spans="1:17" ht="22.5">
      <c r="A150" s="158"/>
      <c r="B150" s="152"/>
      <c r="C150" s="68" t="s">
        <v>136</v>
      </c>
      <c r="D150" s="23"/>
      <c r="E150" s="23"/>
      <c r="F150" s="28"/>
      <c r="G150" s="98">
        <f>G149/2603*100</f>
        <v>86.20822128313485</v>
      </c>
      <c r="H150" s="98">
        <f>H149/G149*100</f>
        <v>96.07843137254902</v>
      </c>
      <c r="I150" s="98">
        <v>99</v>
      </c>
      <c r="J150" s="98">
        <v>100</v>
      </c>
      <c r="K150" s="98">
        <v>101</v>
      </c>
      <c r="L150" s="98">
        <v>97.9</v>
      </c>
      <c r="M150" s="99">
        <v>100</v>
      </c>
      <c r="N150" s="99">
        <v>101</v>
      </c>
      <c r="O150" s="98">
        <v>97.9</v>
      </c>
      <c r="P150" s="99">
        <v>100</v>
      </c>
      <c r="Q150" s="99">
        <v>101</v>
      </c>
    </row>
    <row r="151" spans="1:17" ht="15">
      <c r="A151" s="143">
        <v>21</v>
      </c>
      <c r="B151" s="151" t="s">
        <v>137</v>
      </c>
      <c r="C151" s="67" t="s">
        <v>133</v>
      </c>
      <c r="D151" s="23"/>
      <c r="E151" s="23"/>
      <c r="F151" s="28"/>
      <c r="G151" s="98">
        <v>904</v>
      </c>
      <c r="H151" s="98">
        <f>G151*0.8</f>
        <v>723.2</v>
      </c>
      <c r="I151" s="98">
        <f>H151*1.015</f>
        <v>734.048</v>
      </c>
      <c r="J151" s="98">
        <f>H151*1.022</f>
        <v>739.1104</v>
      </c>
      <c r="K151" s="98">
        <f>H151*1.026</f>
        <v>742.0032000000001</v>
      </c>
      <c r="L151" s="98">
        <f>I151*1.015</f>
        <v>745.0587199999999</v>
      </c>
      <c r="M151" s="99">
        <f>J151*1.022</f>
        <v>755.3708288</v>
      </c>
      <c r="N151" s="99">
        <f>K151*1.032</f>
        <v>765.7473024000001</v>
      </c>
      <c r="O151" s="98">
        <f>L151*1.016</f>
        <v>756.9796595199999</v>
      </c>
      <c r="P151" s="99">
        <f>M151*1.023</f>
        <v>772.7443578624</v>
      </c>
      <c r="Q151" s="99">
        <f>N151*1.034</f>
        <v>791.7827106816001</v>
      </c>
    </row>
    <row r="152" spans="1:17" ht="23.25">
      <c r="A152" s="144"/>
      <c r="B152" s="161"/>
      <c r="C152" s="67" t="s">
        <v>134</v>
      </c>
      <c r="D152" s="23"/>
      <c r="E152" s="23"/>
      <c r="F152" s="28"/>
      <c r="G152" s="98">
        <f>G151/537*100</f>
        <v>168.34264432029795</v>
      </c>
      <c r="H152" s="98">
        <f>H151/G151*100</f>
        <v>80</v>
      </c>
      <c r="I152" s="98">
        <v>101.5</v>
      </c>
      <c r="J152" s="98">
        <v>102.2</v>
      </c>
      <c r="K152" s="98">
        <v>102.6</v>
      </c>
      <c r="L152" s="98">
        <v>101.5</v>
      </c>
      <c r="M152" s="99">
        <v>102.2</v>
      </c>
      <c r="N152" s="99">
        <v>103.2</v>
      </c>
      <c r="O152" s="98">
        <v>101.6</v>
      </c>
      <c r="P152" s="99">
        <v>102.3</v>
      </c>
      <c r="Q152" s="99">
        <v>103.4</v>
      </c>
    </row>
    <row r="153" spans="1:17" ht="15">
      <c r="A153" s="138">
        <v>22</v>
      </c>
      <c r="B153" s="137" t="s">
        <v>145</v>
      </c>
      <c r="C153" s="67" t="s">
        <v>26</v>
      </c>
      <c r="D153" s="69">
        <v>8290</v>
      </c>
      <c r="E153" s="69">
        <v>8763</v>
      </c>
      <c r="F153" s="69">
        <v>9262</v>
      </c>
      <c r="G153" s="82">
        <v>8763</v>
      </c>
      <c r="H153" s="82">
        <f>G153*1.05</f>
        <v>9201.15</v>
      </c>
      <c r="I153" s="95">
        <f>H153*J154/100</f>
        <v>9550.793699999998</v>
      </c>
      <c r="J153" s="95">
        <f>H153*J154/100</f>
        <v>9550.793699999998</v>
      </c>
      <c r="K153" s="95">
        <f aca="true" t="shared" si="41" ref="K153:Q153">H153*K154/100</f>
        <v>9845.2305</v>
      </c>
      <c r="L153" s="95">
        <f t="shared" si="41"/>
        <v>9971.028622799999</v>
      </c>
      <c r="M153" s="95">
        <f t="shared" si="41"/>
        <v>9990.130210199997</v>
      </c>
      <c r="N153" s="95">
        <f t="shared" si="41"/>
        <v>10534.396635000001</v>
      </c>
      <c r="O153" s="94">
        <f t="shared" si="41"/>
        <v>10449.637996694399</v>
      </c>
      <c r="P153" s="94">
        <f t="shared" si="41"/>
        <v>10439.686069658997</v>
      </c>
      <c r="Q153" s="94">
        <f t="shared" si="41"/>
        <v>11587.836298500002</v>
      </c>
    </row>
    <row r="154" spans="1:17" ht="23.25">
      <c r="A154" s="139"/>
      <c r="B154" s="137"/>
      <c r="C154" s="67" t="s">
        <v>134</v>
      </c>
      <c r="D154" s="70">
        <v>106</v>
      </c>
      <c r="E154" s="71">
        <f>E153/D153*100</f>
        <v>105.70566948130278</v>
      </c>
      <c r="F154" s="71">
        <f>F153/E153*100</f>
        <v>105.69439689604016</v>
      </c>
      <c r="G154" s="83">
        <f>G153/8290*100</f>
        <v>105.70566948130278</v>
      </c>
      <c r="H154" s="83">
        <f>H153/E153*100</f>
        <v>105</v>
      </c>
      <c r="I154" s="54">
        <v>103.9</v>
      </c>
      <c r="J154" s="54">
        <v>103.8</v>
      </c>
      <c r="K154" s="88">
        <v>107</v>
      </c>
      <c r="L154" s="54">
        <v>104.4</v>
      </c>
      <c r="M154" s="54">
        <v>104.6</v>
      </c>
      <c r="N154" s="88">
        <v>107</v>
      </c>
      <c r="O154" s="84">
        <v>104.8</v>
      </c>
      <c r="P154" s="87">
        <v>104.5</v>
      </c>
      <c r="Q154" s="88">
        <v>110</v>
      </c>
    </row>
  </sheetData>
  <sheetProtection/>
  <mergeCells count="135">
    <mergeCell ref="B125:B126"/>
    <mergeCell ref="A153:A154"/>
    <mergeCell ref="B153:B154"/>
    <mergeCell ref="M1:Q2"/>
    <mergeCell ref="A12:A13"/>
    <mergeCell ref="B10:B11"/>
    <mergeCell ref="B149:B150"/>
    <mergeCell ref="B151:B152"/>
    <mergeCell ref="A149:A150"/>
    <mergeCell ref="A151:A152"/>
    <mergeCell ref="A125:A148"/>
    <mergeCell ref="A86:A87"/>
    <mergeCell ref="S113:U113"/>
    <mergeCell ref="B113:B114"/>
    <mergeCell ref="B84:B85"/>
    <mergeCell ref="B106:B107"/>
    <mergeCell ref="S105:U105"/>
    <mergeCell ref="S109:U109"/>
    <mergeCell ref="S110:U110"/>
    <mergeCell ref="S111:U111"/>
    <mergeCell ref="A45:B45"/>
    <mergeCell ref="B3:Q3"/>
    <mergeCell ref="B4:Q4"/>
    <mergeCell ref="B86:B87"/>
    <mergeCell ref="A88:A89"/>
    <mergeCell ref="B88:B89"/>
    <mergeCell ref="B12:B13"/>
    <mergeCell ref="B15:B16"/>
    <mergeCell ref="A9:B9"/>
    <mergeCell ref="S66:U66"/>
    <mergeCell ref="S69:U69"/>
    <mergeCell ref="S71:U71"/>
    <mergeCell ref="S48:T48"/>
    <mergeCell ref="A6:A8"/>
    <mergeCell ref="H7:H8"/>
    <mergeCell ref="O7:Q7"/>
    <mergeCell ref="I6:Q6"/>
    <mergeCell ref="B43:B44"/>
    <mergeCell ref="B37:B38"/>
    <mergeCell ref="S120:U120"/>
    <mergeCell ref="S121:U121"/>
    <mergeCell ref="S122:U122"/>
    <mergeCell ref="S123:U123"/>
    <mergeCell ref="S78:U78"/>
    <mergeCell ref="S80:U80"/>
    <mergeCell ref="S82:U82"/>
    <mergeCell ref="S97:U97"/>
    <mergeCell ref="S100:U100"/>
    <mergeCell ref="S114:U114"/>
    <mergeCell ref="I7:K7"/>
    <mergeCell ref="L7:N7"/>
    <mergeCell ref="B97:B98"/>
    <mergeCell ref="A74:B74"/>
    <mergeCell ref="B80:B81"/>
    <mergeCell ref="A15:A16"/>
    <mergeCell ref="A18:A19"/>
    <mergeCell ref="A48:A49"/>
    <mergeCell ref="A21:A22"/>
    <mergeCell ref="B82:B83"/>
    <mergeCell ref="B102:B103"/>
    <mergeCell ref="D7:D8"/>
    <mergeCell ref="B24:B29"/>
    <mergeCell ref="A37:A38"/>
    <mergeCell ref="A24:A29"/>
    <mergeCell ref="G7:G8"/>
    <mergeCell ref="B72:B73"/>
    <mergeCell ref="B66:B67"/>
    <mergeCell ref="F7:F8"/>
    <mergeCell ref="A75:A85"/>
    <mergeCell ref="B109:B110"/>
    <mergeCell ref="B111:B112"/>
    <mergeCell ref="A90:A91"/>
    <mergeCell ref="B90:B91"/>
    <mergeCell ref="A92:A93"/>
    <mergeCell ref="B92:B93"/>
    <mergeCell ref="A94:A95"/>
    <mergeCell ref="A106:A116"/>
    <mergeCell ref="A99:B99"/>
    <mergeCell ref="B100:B101"/>
    <mergeCell ref="B115:B116"/>
    <mergeCell ref="B104:B105"/>
    <mergeCell ref="B6:B8"/>
    <mergeCell ref="C6:C8"/>
    <mergeCell ref="E7:E8"/>
    <mergeCell ref="B21:B22"/>
    <mergeCell ref="B18:B19"/>
    <mergeCell ref="B94:B95"/>
    <mergeCell ref="A53:B53"/>
    <mergeCell ref="B75:B76"/>
    <mergeCell ref="A124:B124"/>
    <mergeCell ref="A119:B119"/>
    <mergeCell ref="A102:A103"/>
    <mergeCell ref="A43:A44"/>
    <mergeCell ref="A100:A101"/>
    <mergeCell ref="A66:A67"/>
    <mergeCell ref="A104:A105"/>
    <mergeCell ref="B78:B79"/>
    <mergeCell ref="A72:A73"/>
    <mergeCell ref="A97:A98"/>
    <mergeCell ref="A33:B33"/>
    <mergeCell ref="A65:B65"/>
    <mergeCell ref="B46:B47"/>
    <mergeCell ref="R6:R8"/>
    <mergeCell ref="A68:A69"/>
    <mergeCell ref="A30:A31"/>
    <mergeCell ref="A46:A47"/>
    <mergeCell ref="B30:B31"/>
    <mergeCell ref="B68:B69"/>
    <mergeCell ref="B48:B49"/>
    <mergeCell ref="S12:U12"/>
    <mergeCell ref="S15:U15"/>
    <mergeCell ref="S16:U16"/>
    <mergeCell ref="S17:U17"/>
    <mergeCell ref="S18:U18"/>
    <mergeCell ref="S19:U19"/>
    <mergeCell ref="S20:U20"/>
    <mergeCell ref="S21:U21"/>
    <mergeCell ref="S22:U22"/>
    <mergeCell ref="S130:S138"/>
    <mergeCell ref="S32:U32"/>
    <mergeCell ref="S35:V35"/>
    <mergeCell ref="S46:U46"/>
    <mergeCell ref="S26:U26"/>
    <mergeCell ref="S27:U27"/>
    <mergeCell ref="S28:U28"/>
    <mergeCell ref="S23:U23"/>
    <mergeCell ref="S24:U24"/>
    <mergeCell ref="S25:U25"/>
    <mergeCell ref="S118:U118"/>
    <mergeCell ref="S102:U102"/>
    <mergeCell ref="S29:U29"/>
    <mergeCell ref="S30:U30"/>
    <mergeCell ref="S31:U31"/>
    <mergeCell ref="S57:T57"/>
    <mergeCell ref="S112:U112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luba</cp:lastModifiedBy>
  <cp:lastPrinted>2017-11-01T11:50:14Z</cp:lastPrinted>
  <dcterms:created xsi:type="dcterms:W3CDTF">2013-05-25T16:45:04Z</dcterms:created>
  <dcterms:modified xsi:type="dcterms:W3CDTF">2017-11-03T08:15:29Z</dcterms:modified>
  <cp:category/>
  <cp:version/>
  <cp:contentType/>
  <cp:contentStatus/>
</cp:coreProperties>
</file>