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0" windowWidth="15480" windowHeight="11640"/>
  </bookViews>
  <sheets>
    <sheet name="Кровля сцена" sheetId="5" r:id="rId1"/>
  </sheets>
  <calcPr calcId="125725"/>
</workbook>
</file>

<file path=xl/calcChain.xml><?xml version="1.0" encoding="utf-8"?>
<calcChain xmlns="http://schemas.openxmlformats.org/spreadsheetml/2006/main">
  <c r="C19" i="5"/>
  <c r="C14"/>
  <c r="I17"/>
  <c r="I19"/>
  <c r="I18"/>
  <c r="C59"/>
  <c r="C58"/>
  <c r="C57"/>
  <c r="I56"/>
  <c r="C55"/>
  <c r="C54"/>
  <c r="C53"/>
  <c r="C52" s="1"/>
  <c r="I52"/>
  <c r="I66"/>
  <c r="I42"/>
  <c r="H36"/>
  <c r="I69"/>
  <c r="C56" l="1"/>
  <c r="I64"/>
  <c r="C85"/>
  <c r="C86"/>
  <c r="I87"/>
  <c r="I84"/>
  <c r="M87"/>
  <c r="L87"/>
  <c r="K87"/>
  <c r="J87"/>
  <c r="G87"/>
  <c r="F87"/>
  <c r="E87"/>
  <c r="D87"/>
  <c r="M84"/>
  <c r="L84"/>
  <c r="K84"/>
  <c r="J84"/>
  <c r="H84"/>
  <c r="G84"/>
  <c r="F84"/>
  <c r="E84"/>
  <c r="D84"/>
  <c r="C84" l="1"/>
  <c r="C29"/>
  <c r="C27" s="1"/>
  <c r="C25"/>
  <c r="C50"/>
  <c r="C36"/>
  <c r="C35" s="1"/>
  <c r="C30"/>
  <c r="C28"/>
  <c r="N63"/>
  <c r="M63"/>
  <c r="L63"/>
  <c r="K63"/>
  <c r="N66"/>
  <c r="M66"/>
  <c r="L66"/>
  <c r="K66"/>
  <c r="N18"/>
  <c r="M18"/>
  <c r="L18"/>
  <c r="J18"/>
  <c r="N69"/>
  <c r="M69"/>
  <c r="L69"/>
  <c r="K69"/>
  <c r="N72"/>
  <c r="M72"/>
  <c r="L72"/>
  <c r="K72"/>
  <c r="N75"/>
  <c r="M75"/>
  <c r="L75"/>
  <c r="K75"/>
  <c r="J75"/>
  <c r="I75"/>
  <c r="H75"/>
  <c r="N78"/>
  <c r="M78"/>
  <c r="L78"/>
  <c r="K78"/>
  <c r="J78"/>
  <c r="I78"/>
  <c r="M81"/>
  <c r="L81"/>
  <c r="K81"/>
  <c r="J81"/>
  <c r="I81"/>
  <c r="N48"/>
  <c r="M48"/>
  <c r="L48"/>
  <c r="K48"/>
  <c r="J48"/>
  <c r="N38"/>
  <c r="N42"/>
  <c r="M42"/>
  <c r="L42"/>
  <c r="N31"/>
  <c r="M31"/>
  <c r="L31"/>
  <c r="K31"/>
  <c r="N21"/>
  <c r="M21"/>
  <c r="L21"/>
  <c r="K21"/>
  <c r="N20"/>
  <c r="M20"/>
  <c r="L20"/>
  <c r="K20"/>
  <c r="N19"/>
  <c r="N14" s="1"/>
  <c r="M19"/>
  <c r="M14" s="1"/>
  <c r="L19"/>
  <c r="L14" s="1"/>
  <c r="K19"/>
  <c r="K14" s="1"/>
  <c r="N17"/>
  <c r="N12" s="1"/>
  <c r="M17"/>
  <c r="M12" s="1"/>
  <c r="L17"/>
  <c r="K17"/>
  <c r="K12" s="1"/>
  <c r="N16"/>
  <c r="M16"/>
  <c r="N35"/>
  <c r="M35"/>
  <c r="L35"/>
  <c r="K35"/>
  <c r="M38"/>
  <c r="L38"/>
  <c r="K38"/>
  <c r="N45"/>
  <c r="K47"/>
  <c r="K18" s="1"/>
  <c r="K46"/>
  <c r="K42" s="1"/>
  <c r="M45"/>
  <c r="L45"/>
  <c r="I48"/>
  <c r="N27"/>
  <c r="M27"/>
  <c r="L27"/>
  <c r="K27"/>
  <c r="I35"/>
  <c r="C49"/>
  <c r="H48"/>
  <c r="G48"/>
  <c r="F48"/>
  <c r="E48"/>
  <c r="D48"/>
  <c r="H68"/>
  <c r="C68" s="1"/>
  <c r="H44"/>
  <c r="C44" s="1"/>
  <c r="H63"/>
  <c r="D63"/>
  <c r="E63"/>
  <c r="F63"/>
  <c r="F62" s="1"/>
  <c r="C83"/>
  <c r="C82"/>
  <c r="C80"/>
  <c r="C79"/>
  <c r="C78" s="1"/>
  <c r="H81"/>
  <c r="G81"/>
  <c r="F81"/>
  <c r="E81"/>
  <c r="D81"/>
  <c r="D78"/>
  <c r="E78"/>
  <c r="F78"/>
  <c r="G78"/>
  <c r="H78"/>
  <c r="H17"/>
  <c r="H12" s="1"/>
  <c r="H35"/>
  <c r="G17"/>
  <c r="G42"/>
  <c r="G64"/>
  <c r="G62" s="1"/>
  <c r="G18"/>
  <c r="C77"/>
  <c r="G75"/>
  <c r="G69"/>
  <c r="C76"/>
  <c r="C71"/>
  <c r="E18"/>
  <c r="D18"/>
  <c r="D16" s="1"/>
  <c r="D45"/>
  <c r="E45"/>
  <c r="F45"/>
  <c r="G45"/>
  <c r="H45"/>
  <c r="I45"/>
  <c r="J45"/>
  <c r="C47"/>
  <c r="C46"/>
  <c r="G27"/>
  <c r="H27"/>
  <c r="I27"/>
  <c r="J27"/>
  <c r="J66"/>
  <c r="J64" s="1"/>
  <c r="G66"/>
  <c r="F66"/>
  <c r="F65" s="1"/>
  <c r="G35"/>
  <c r="C74"/>
  <c r="C73"/>
  <c r="F72"/>
  <c r="E72"/>
  <c r="D72"/>
  <c r="C70"/>
  <c r="F69"/>
  <c r="E69"/>
  <c r="D69"/>
  <c r="C67"/>
  <c r="E66"/>
  <c r="E65" s="1"/>
  <c r="D66"/>
  <c r="J65"/>
  <c r="D65"/>
  <c r="F64"/>
  <c r="E64"/>
  <c r="D64"/>
  <c r="D62" s="1"/>
  <c r="J63"/>
  <c r="I63"/>
  <c r="I62" s="1"/>
  <c r="J42"/>
  <c r="F42"/>
  <c r="E42"/>
  <c r="D42"/>
  <c r="C41"/>
  <c r="C40"/>
  <c r="C39"/>
  <c r="J38"/>
  <c r="I38"/>
  <c r="H38"/>
  <c r="G38"/>
  <c r="G26" s="1"/>
  <c r="F38"/>
  <c r="E38"/>
  <c r="D38"/>
  <c r="J35"/>
  <c r="F35"/>
  <c r="E35"/>
  <c r="D35"/>
  <c r="C34"/>
  <c r="C31" s="1"/>
  <c r="C33"/>
  <c r="C32"/>
  <c r="J31"/>
  <c r="I31"/>
  <c r="H31"/>
  <c r="G31"/>
  <c r="F31"/>
  <c r="E31"/>
  <c r="D31"/>
  <c r="F27"/>
  <c r="E27"/>
  <c r="E26" s="1"/>
  <c r="D27"/>
  <c r="D26" s="1"/>
  <c r="F24"/>
  <c r="C24" s="1"/>
  <c r="C23"/>
  <c r="F22"/>
  <c r="C22" s="1"/>
  <c r="J21"/>
  <c r="J20" s="1"/>
  <c r="I21"/>
  <c r="I20" s="1"/>
  <c r="H21"/>
  <c r="H20" s="1"/>
  <c r="G21"/>
  <c r="G20"/>
  <c r="E21"/>
  <c r="E20" s="1"/>
  <c r="D21"/>
  <c r="D20"/>
  <c r="J19"/>
  <c r="J14" s="1"/>
  <c r="I14"/>
  <c r="H19"/>
  <c r="H14" s="1"/>
  <c r="G19"/>
  <c r="G14" s="1"/>
  <c r="F19"/>
  <c r="F14" s="1"/>
  <c r="E19"/>
  <c r="E14" s="1"/>
  <c r="D19"/>
  <c r="D14" s="1"/>
  <c r="J17"/>
  <c r="E17"/>
  <c r="E16" s="1"/>
  <c r="D17"/>
  <c r="E13"/>
  <c r="D13"/>
  <c r="I13"/>
  <c r="C75"/>
  <c r="C69"/>
  <c r="F18"/>
  <c r="F13" s="1"/>
  <c r="C72"/>
  <c r="C38"/>
  <c r="I16"/>
  <c r="F17"/>
  <c r="F12" s="1"/>
  <c r="I26" l="1"/>
  <c r="J16"/>
  <c r="G13"/>
  <c r="G11" s="1"/>
  <c r="I12"/>
  <c r="I11" s="1"/>
  <c r="H42"/>
  <c r="K16"/>
  <c r="L12"/>
  <c r="L26"/>
  <c r="K64"/>
  <c r="C17"/>
  <c r="E12"/>
  <c r="F21"/>
  <c r="F20" s="1"/>
  <c r="D12"/>
  <c r="J12"/>
  <c r="F26"/>
  <c r="C81"/>
  <c r="F11"/>
  <c r="C21"/>
  <c r="C20" s="1"/>
  <c r="C48"/>
  <c r="D11"/>
  <c r="G16"/>
  <c r="E62"/>
  <c r="H18"/>
  <c r="K45"/>
  <c r="N26"/>
  <c r="M64"/>
  <c r="F16"/>
  <c r="E11"/>
  <c r="J26"/>
  <c r="G65"/>
  <c r="C63"/>
  <c r="M26"/>
  <c r="L16"/>
  <c r="L64"/>
  <c r="K26"/>
  <c r="N64"/>
  <c r="J13"/>
  <c r="J11" s="1"/>
  <c r="J62"/>
  <c r="I65"/>
  <c r="C18"/>
  <c r="C16" s="1"/>
  <c r="N62"/>
  <c r="N13"/>
  <c r="N11" s="1"/>
  <c r="N65"/>
  <c r="M62"/>
  <c r="M13"/>
  <c r="M11" s="1"/>
  <c r="M65"/>
  <c r="L62"/>
  <c r="L13"/>
  <c r="L11" s="1"/>
  <c r="L65"/>
  <c r="K62"/>
  <c r="K13"/>
  <c r="K11" s="1"/>
  <c r="K65"/>
  <c r="C45"/>
  <c r="H26"/>
  <c r="C66"/>
  <c r="H64"/>
  <c r="C64" s="1"/>
  <c r="C62" s="1"/>
  <c r="H66"/>
  <c r="H65" s="1"/>
  <c r="H16"/>
  <c r="C12" l="1"/>
  <c r="C26"/>
  <c r="C65"/>
  <c r="H62"/>
  <c r="H13"/>
  <c r="C13" s="1"/>
  <c r="H11" l="1"/>
  <c r="C11" s="1"/>
</calcChain>
</file>

<file path=xl/sharedStrings.xml><?xml version="1.0" encoding="utf-8"?>
<sst xmlns="http://schemas.openxmlformats.org/spreadsheetml/2006/main" count="125" uniqueCount="75">
  <si>
    <t>ПЛАН МЕРОПРИЯТИЙ ПО ВЫПОЛНЕНИЮ МУНИЦИПАЛЬНОЙ ПРОГРАММЫ</t>
  </si>
  <si>
    <t>"РАЗВИТИЕ ФИЗИЧЕСКОЙ КУЛЬТУРЫ И СПОРТА В АСБЕСТОВСКОМ ГОРОДСКОМ ОКРУГЕ</t>
  </si>
  <si>
    <t>№</t>
  </si>
  <si>
    <t>Наименование мероприятия. Источники расходов на финансирование</t>
  </si>
  <si>
    <t>Объем расходов на выполнение мероприятия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</si>
  <si>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</si>
  <si>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</si>
  <si>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Областной бюджет</t>
  </si>
  <si>
    <t>Местный бюджет</t>
  </si>
  <si>
    <t>Внебюджетные источники</t>
  </si>
  <si>
    <t>Капитальные вложения:</t>
  </si>
  <si>
    <t>Прочие нужды:</t>
  </si>
  <si>
    <r>
      <t xml:space="preserve">Мероприятие 1. </t>
    </r>
    <r>
      <rPr>
        <sz val="12"/>
        <rFont val="Times New Roman"/>
        <family val="1"/>
        <charset val="204"/>
      </rPr>
      <t>Строительство и реконструкция футбольных полей (стадионов) универсальных спортивных площадок, относящихся к муниципальной собственности</t>
    </r>
  </si>
  <si>
    <r>
      <t xml:space="preserve">Мероприятие 2. </t>
    </r>
    <r>
      <rPr>
        <sz val="12"/>
        <rFont val="Times New Roman"/>
        <family val="1"/>
        <charset val="204"/>
      </rPr>
      <t>Предоставление дополнительного образования</t>
    </r>
  </si>
  <si>
    <r>
      <t>Мероприятие 3.</t>
    </r>
    <r>
      <rPr>
        <sz val="12"/>
        <rFont val="Times New Roman"/>
        <family val="1"/>
        <charset val="204"/>
      </rPr>
      <t xml:space="preserve"> Развитие материально-технической базы муниципальных учреждений дополнительного образования ДЮСШ, СДЮСШОР</t>
    </r>
  </si>
  <si>
    <r>
      <t xml:space="preserve">Мероприятие 4. </t>
    </r>
    <r>
      <rPr>
        <sz val="12"/>
        <rFont val="Times New Roman"/>
        <family val="1"/>
        <charset val="204"/>
      </rPr>
      <t>Физкультурно-оздоровительная работа и спортивные мероприятия</t>
    </r>
  </si>
  <si>
    <r>
      <t xml:space="preserve">Мероприятие 1. </t>
    </r>
    <r>
      <rPr>
        <sz val="12"/>
        <rFont val="Times New Roman"/>
        <family val="1"/>
        <charset val="204"/>
      </rPr>
      <t>Организация в создании условий для вовлечения молодёжи в социально-значимую деятельность и повышения уровня общественно-политического сознания молодых граждан города, всего, из них:</t>
    </r>
  </si>
  <si>
    <r>
      <t xml:space="preserve">Мероприятие 2. </t>
    </r>
    <r>
      <rPr>
        <sz val="12"/>
        <rFont val="Times New Roman"/>
        <family val="1"/>
        <charset val="204"/>
      </rPr>
      <t>Организация проведения мероприятий по вовлечению молодёжи в социально-значимую деятельность и повышению уровня общественно-политического сознания молодых граждан города, всего, из них:</t>
    </r>
  </si>
  <si>
    <r>
      <t xml:space="preserve">Мероприятие 3. </t>
    </r>
    <r>
      <rPr>
        <sz val="12"/>
        <rFont val="Times New Roman"/>
        <family val="1"/>
        <charset val="204"/>
      </rPr>
      <t>Предоставление дополнительного образования</t>
    </r>
  </si>
  <si>
    <t>ВСЕГО ПО ПРОГРАММЕ, В ТОМ ЧИСЛЕ</t>
  </si>
  <si>
    <r>
      <t xml:space="preserve">Мероприятие 5. </t>
    </r>
    <r>
      <rPr>
        <sz val="12"/>
        <rFont val="Times New Roman"/>
        <family val="1"/>
        <charset val="204"/>
      </rPr>
      <t>Обеспечение участия СДЮСШОР в соревнованиях всероссийского и международного уровня и в мероприятиях по подготовке к ним</t>
    </r>
  </si>
  <si>
    <t>ВСЕГО ПО ПОДПРОГРАММЕ, В ТОМ ЧИСЛЕ:</t>
  </si>
  <si>
    <t>27</t>
  </si>
  <si>
    <t>28</t>
  </si>
  <si>
    <t>Подпрограмма 1 «Развитие физической культуры и спорта в Асбестовском городском округе»</t>
  </si>
  <si>
    <t>Подпрограмма 2 «Молодежь Асбестовского городского округа»</t>
  </si>
  <si>
    <t>Областной бюджет *</t>
  </si>
  <si>
    <t>Местный бюджет *</t>
  </si>
  <si>
    <t>*в том числе неисполненные обязательства прошлых периодов</t>
  </si>
  <si>
    <t>11.1</t>
  </si>
  <si>
    <t>12.1</t>
  </si>
  <si>
    <t>25</t>
  </si>
  <si>
    <t>26</t>
  </si>
  <si>
    <t>Приложение № 2</t>
  </si>
  <si>
    <t xml:space="preserve">к муниципальной программе  "Развитие физической культуры </t>
  </si>
  <si>
    <t>Муниципальная программа «Развитие физической культуры и спорта в Асбестовском городском округе до 2020 года»</t>
  </si>
  <si>
    <r>
      <t xml:space="preserve">Мероприятие 6. </t>
    </r>
    <r>
      <rPr>
        <sz val="12"/>
        <rFont val="Times New Roman"/>
        <family val="1"/>
        <charset val="204"/>
      </rPr>
      <t>Мероприятия по поэтапному внедрению Всероссийского физкультурно-спортивного комплекса ГТО</t>
    </r>
  </si>
  <si>
    <r>
      <rPr>
        <b/>
        <sz val="12"/>
        <rFont val="Times New Roman"/>
        <family val="1"/>
        <charset val="204"/>
      </rPr>
      <t>Мероприятие 7.</t>
    </r>
    <r>
      <rPr>
        <sz val="12"/>
        <rFont val="Times New Roman"/>
        <family val="1"/>
        <charset val="204"/>
      </rPr>
      <t xml:space="preserve"> Создание спортивных площадок (оснащение спортивным оборудованием) для занятий уличной гимнастикой</t>
    </r>
  </si>
  <si>
    <r>
      <rPr>
        <b/>
        <sz val="12"/>
        <rFont val="Times New Roman"/>
        <family val="1"/>
        <charset val="204"/>
      </rPr>
      <t xml:space="preserve">Мероприятие 4. </t>
    </r>
    <r>
      <rPr>
        <sz val="12"/>
        <rFont val="Times New Roman"/>
        <family val="1"/>
        <charset val="204"/>
      </rPr>
      <t>Развитие сети муниципальных учреждений по работе с молодежью и патриотическому воспитанию</t>
    </r>
  </si>
  <si>
    <r>
      <rPr>
        <b/>
        <sz val="12"/>
        <rFont val="Times New Roman"/>
        <family val="1"/>
        <charset val="204"/>
      </rPr>
      <t xml:space="preserve">Мероприятие 5. </t>
    </r>
    <r>
      <rPr>
        <sz val="12"/>
        <rFont val="Times New Roman"/>
        <family val="1"/>
        <charset val="204"/>
      </rPr>
      <t>Укрепление материально-технической базы муниципальных учреждений по работе с молодежью</t>
    </r>
  </si>
  <si>
    <r>
      <rPr>
        <b/>
        <sz val="12"/>
        <rFont val="Times New Roman"/>
        <family val="1"/>
        <charset val="204"/>
      </rPr>
      <t xml:space="preserve">Мероприятие 6. </t>
    </r>
    <r>
      <rPr>
        <sz val="12"/>
        <rFont val="Times New Roman"/>
        <family val="1"/>
        <charset val="204"/>
      </rPr>
      <t>Реализация мероприятий по патриотическому воспитанию молодых граждан на территории Асбестовского городского округа</t>
    </r>
  </si>
  <si>
    <r>
      <rPr>
        <b/>
        <sz val="12"/>
        <rFont val="Times New Roman"/>
        <family val="1"/>
        <charset val="204"/>
      </rPr>
      <t>Мероприятие 8</t>
    </r>
    <r>
      <rPr>
        <sz val="12"/>
        <rFont val="Times New Roman"/>
        <family val="1"/>
        <charset val="204"/>
      </rPr>
      <t>. Организация предоставления услуг по спортивной подготовке</t>
    </r>
  </si>
  <si>
    <t>ДО 2024 ГОДА" (с изменениями на 2019,2020 и 2021 годы)</t>
  </si>
  <si>
    <t xml:space="preserve">и спорта в Асбестовском городском округе до 2024 года" </t>
  </si>
  <si>
    <r>
      <rPr>
        <b/>
        <sz val="12"/>
        <rFont val="Times New Roman"/>
        <family val="1"/>
        <charset val="204"/>
      </rPr>
      <t xml:space="preserve">Мероприятие 7. </t>
    </r>
    <r>
      <rPr>
        <sz val="12"/>
        <rFont val="Times New Roman"/>
        <family val="1"/>
        <charset val="204"/>
      </rPr>
      <t>Создание и обеспечение деятельности молодежных "коворкинг-центров"</t>
    </r>
  </si>
  <si>
    <r>
      <t>Мероприятие 8.</t>
    </r>
    <r>
      <rPr>
        <sz val="12"/>
        <rFont val="Times New Roman"/>
        <family val="1"/>
        <charset val="204"/>
      </rPr>
      <t>Реализация мероприятий по развитию добровольческого (волонтерского) движения</t>
    </r>
    <r>
      <rPr>
        <b/>
        <sz val="12"/>
        <rFont val="Times New Roman"/>
        <family val="1"/>
        <charset val="204"/>
      </rPr>
      <t xml:space="preserve"> </t>
    </r>
  </si>
  <si>
    <t>28.1</t>
  </si>
  <si>
    <t>28.2</t>
  </si>
  <si>
    <t>28.3</t>
  </si>
  <si>
    <t>28.3.1</t>
  </si>
  <si>
    <t>28.3.2</t>
  </si>
  <si>
    <t>28.3.3</t>
  </si>
  <si>
    <t>28.4</t>
  </si>
  <si>
    <t>28.4.1</t>
  </si>
  <si>
    <t>28.4.2</t>
  </si>
  <si>
    <t>28.4.3</t>
  </si>
  <si>
    <t>10,11,12,12.1</t>
  </si>
  <si>
    <t>7,8,9,9.1,9.2, 9.3,12,12.1</t>
  </si>
  <si>
    <t>4,5,5.1,5.2,12</t>
  </si>
  <si>
    <t>4,5,12</t>
  </si>
  <si>
    <t>1,1.6,2</t>
  </si>
  <si>
    <t>1,1.2,2.1</t>
  </si>
  <si>
    <t>7,7.1,7.2,8,9</t>
  </si>
  <si>
    <t>18,19,20,22,30</t>
  </si>
  <si>
    <r>
      <rPr>
        <b/>
        <sz val="12"/>
        <rFont val="Times New Roman"/>
        <family val="1"/>
        <charset val="204"/>
      </rPr>
      <t>Мероприятие 9</t>
    </r>
    <r>
      <rPr>
        <sz val="12"/>
        <rFont val="Times New Roman"/>
        <family val="1"/>
        <charset val="204"/>
      </rPr>
      <t xml:space="preserve">.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 </t>
    </r>
  </si>
  <si>
    <t>28.5.</t>
  </si>
  <si>
    <t>28.5.1</t>
  </si>
  <si>
    <t>28.5.2</t>
  </si>
  <si>
    <t>28.5.3</t>
  </si>
  <si>
    <t>28.6</t>
  </si>
  <si>
    <t>28.6.1</t>
  </si>
  <si>
    <t>28.6.2</t>
  </si>
  <si>
    <t>28.6.3</t>
  </si>
  <si>
    <r>
      <rPr>
        <b/>
        <sz val="12"/>
        <rFont val="Times New Roman"/>
        <family val="1"/>
        <charset val="204"/>
      </rPr>
      <t>Мероприятие 10</t>
    </r>
    <r>
      <rPr>
        <sz val="12"/>
        <rFont val="Times New Roman"/>
        <family val="1"/>
        <charset val="204"/>
      </rPr>
      <t xml:space="preserve">. Создание материально-технических условий для отделений спортивной школы Олимпийского резерва </t>
    </r>
  </si>
  <si>
    <t>9.4, 9.5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</si>
</sst>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00"/>
    <numFmt numFmtId="166" formatCode="d/m;@"/>
    <numFmt numFmtId="167" formatCode="#,##0.0"/>
    <numFmt numFmtId="168" formatCode="0.000"/>
  </numFmts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3" borderId="0" xfId="0" applyFill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66" fontId="3" fillId="0" borderId="1" xfId="0" applyNumberFormat="1" applyFont="1" applyFill="1" applyBorder="1" applyAlignment="1">
      <alignment horizontal="center" vertical="top"/>
    </xf>
    <xf numFmtId="167" fontId="1" fillId="0" borderId="1" xfId="0" applyNumberFormat="1" applyFont="1" applyBorder="1" applyAlignment="1">
      <alignment horizontal="right" vertical="top" wrapText="1"/>
    </xf>
    <xf numFmtId="167" fontId="3" fillId="0" borderId="1" xfId="0" applyNumberFormat="1" applyFont="1" applyBorder="1" applyAlignment="1">
      <alignment horizontal="right" vertical="top" wrapText="1"/>
    </xf>
    <xf numFmtId="167" fontId="3" fillId="0" borderId="1" xfId="0" applyNumberFormat="1" applyFont="1" applyFill="1" applyBorder="1" applyAlignment="1">
      <alignment horizontal="right" vertical="top" wrapText="1"/>
    </xf>
    <xf numFmtId="167" fontId="4" fillId="0" borderId="1" xfId="0" applyNumberFormat="1" applyFont="1" applyBorder="1" applyAlignment="1">
      <alignment horizontal="right" vertical="top" wrapText="1"/>
    </xf>
    <xf numFmtId="167" fontId="4" fillId="0" borderId="1" xfId="0" applyNumberFormat="1" applyFont="1" applyFill="1" applyBorder="1" applyAlignment="1">
      <alignment horizontal="right" vertical="top" wrapText="1"/>
    </xf>
    <xf numFmtId="167" fontId="1" fillId="0" borderId="1" xfId="0" applyNumberFormat="1" applyFont="1" applyFill="1" applyBorder="1" applyAlignment="1">
      <alignment horizontal="right" vertical="top" wrapText="1"/>
    </xf>
    <xf numFmtId="167" fontId="2" fillId="0" borderId="1" xfId="0" applyNumberFormat="1" applyFont="1" applyBorder="1" applyAlignment="1">
      <alignment vertical="top"/>
    </xf>
    <xf numFmtId="168" fontId="3" fillId="0" borderId="1" xfId="0" applyNumberFormat="1" applyFont="1" applyBorder="1" applyAlignment="1">
      <alignment horizontal="right" vertical="top" wrapText="1"/>
    </xf>
    <xf numFmtId="168" fontId="3" fillId="0" borderId="1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vertical="top" wrapText="1"/>
    </xf>
    <xf numFmtId="168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topLeftCell="B1" zoomScale="76" zoomScaleNormal="76" workbookViewId="0">
      <selection activeCell="T8" sqref="T8"/>
    </sheetView>
  </sheetViews>
  <sheetFormatPr defaultRowHeight="12.75"/>
  <cols>
    <col min="1" max="1" width="9.5703125" bestFit="1" customWidth="1"/>
    <col min="2" max="2" width="33.85546875" customWidth="1"/>
    <col min="3" max="3" width="15" bestFit="1" customWidth="1"/>
    <col min="4" max="4" width="12.7109375" customWidth="1"/>
    <col min="5" max="5" width="13" bestFit="1" customWidth="1"/>
    <col min="6" max="6" width="13" customWidth="1"/>
    <col min="7" max="7" width="13.85546875" customWidth="1"/>
    <col min="8" max="8" width="14.42578125" customWidth="1"/>
    <col min="9" max="9" width="14.28515625" customWidth="1"/>
    <col min="10" max="14" width="14.85546875" customWidth="1"/>
    <col min="15" max="15" width="14.42578125" customWidth="1"/>
  </cols>
  <sheetData>
    <row r="1" spans="1:16" ht="15">
      <c r="H1" s="47" t="s">
        <v>33</v>
      </c>
      <c r="I1" s="47"/>
      <c r="J1" s="47"/>
      <c r="K1" s="47"/>
      <c r="L1" s="47"/>
      <c r="M1" s="47"/>
      <c r="N1" s="47"/>
      <c r="O1" s="47"/>
    </row>
    <row r="2" spans="1:16" ht="15">
      <c r="H2" s="48" t="s">
        <v>34</v>
      </c>
      <c r="I2" s="48"/>
      <c r="J2" s="48"/>
      <c r="K2" s="48"/>
      <c r="L2" s="48"/>
      <c r="M2" s="48"/>
      <c r="N2" s="48"/>
      <c r="O2" s="48"/>
    </row>
    <row r="3" spans="1:16" ht="15.75" customHeight="1">
      <c r="H3" s="48" t="s">
        <v>43</v>
      </c>
      <c r="I3" s="48"/>
      <c r="J3" s="48"/>
      <c r="K3" s="48"/>
      <c r="L3" s="48"/>
      <c r="M3" s="48"/>
      <c r="N3" s="48"/>
      <c r="O3" s="48"/>
    </row>
    <row r="4" spans="1:16" ht="14.25" customHeight="1">
      <c r="H4" s="47"/>
      <c r="I4" s="47"/>
      <c r="J4" s="47"/>
      <c r="K4" s="47"/>
      <c r="L4" s="47"/>
      <c r="M4" s="47"/>
      <c r="N4" s="47"/>
      <c r="O4" s="47"/>
    </row>
    <row r="5" spans="1:16" ht="18.75" customHeight="1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6" ht="15.7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6" ht="15.75">
      <c r="A7" s="37" t="s">
        <v>42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6" ht="56.25" customHeight="1">
      <c r="A8" s="38" t="s">
        <v>2</v>
      </c>
      <c r="B8" s="38" t="s">
        <v>3</v>
      </c>
      <c r="C8" s="42" t="s">
        <v>4</v>
      </c>
      <c r="D8" s="43"/>
      <c r="E8" s="43"/>
      <c r="F8" s="43"/>
      <c r="G8" s="43"/>
      <c r="H8" s="43"/>
      <c r="I8" s="43"/>
      <c r="J8" s="43"/>
      <c r="K8" s="44"/>
      <c r="L8" s="44"/>
      <c r="M8" s="44"/>
      <c r="N8" s="45"/>
      <c r="O8" s="38" t="s">
        <v>5</v>
      </c>
    </row>
    <row r="9" spans="1:16" ht="34.5" customHeight="1">
      <c r="A9" s="38"/>
      <c r="B9" s="38"/>
      <c r="C9" s="5" t="s">
        <v>6</v>
      </c>
      <c r="D9" s="5">
        <v>2014</v>
      </c>
      <c r="E9" s="5">
        <v>2015</v>
      </c>
      <c r="F9" s="5">
        <v>2016</v>
      </c>
      <c r="G9" s="5">
        <v>2017</v>
      </c>
      <c r="H9" s="5">
        <v>2018</v>
      </c>
      <c r="I9" s="5">
        <v>2019</v>
      </c>
      <c r="J9" s="5">
        <v>2020</v>
      </c>
      <c r="K9" s="5">
        <v>2021</v>
      </c>
      <c r="L9" s="5">
        <v>2022</v>
      </c>
      <c r="M9" s="5">
        <v>2023</v>
      </c>
      <c r="N9" s="5">
        <v>2024</v>
      </c>
      <c r="O9" s="38"/>
    </row>
    <row r="10" spans="1:16" ht="15.75">
      <c r="A10" s="39" t="s">
        <v>35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</row>
    <row r="11" spans="1:16" ht="31.5" customHeight="1">
      <c r="A11" s="1">
        <v>1</v>
      </c>
      <c r="B11" s="2" t="s">
        <v>19</v>
      </c>
      <c r="C11" s="24">
        <f>D11+E11+F11+G11+H11+I11+J11+K11+L11+M11+N11</f>
        <v>1781194.8000000003</v>
      </c>
      <c r="D11" s="24">
        <f t="shared" ref="D11:N11" si="0">SUM(D12,D13,D14)</f>
        <v>130986.9</v>
      </c>
      <c r="E11" s="24">
        <f t="shared" si="0"/>
        <v>126529.29999999999</v>
      </c>
      <c r="F11" s="24">
        <f>SUM(F12,F13,F14)</f>
        <v>125215.5</v>
      </c>
      <c r="G11" s="24">
        <f>SUM(G12,G13,G14)</f>
        <v>97544.3</v>
      </c>
      <c r="H11" s="24">
        <f t="shared" si="0"/>
        <v>100703.29999999999</v>
      </c>
      <c r="I11" s="24">
        <f t="shared" si="0"/>
        <v>144344.1</v>
      </c>
      <c r="J11" s="24">
        <f t="shared" si="0"/>
        <v>209455</v>
      </c>
      <c r="K11" s="24">
        <f t="shared" si="0"/>
        <v>211604.1</v>
      </c>
      <c r="L11" s="24">
        <f t="shared" si="0"/>
        <v>211604.1</v>
      </c>
      <c r="M11" s="24">
        <f t="shared" si="0"/>
        <v>211604.1</v>
      </c>
      <c r="N11" s="24">
        <f t="shared" si="0"/>
        <v>211604.1</v>
      </c>
      <c r="O11" s="3"/>
    </row>
    <row r="12" spans="1:16" ht="15.75">
      <c r="A12" s="3">
        <v>2</v>
      </c>
      <c r="B12" s="4" t="s">
        <v>7</v>
      </c>
      <c r="C12" s="25">
        <f>D12+E12+F12+G12+H12+I12+J12+K12+L12+M12+N12</f>
        <v>39769.9</v>
      </c>
      <c r="D12" s="25">
        <f t="shared" ref="D12:F13" si="1">SUM(D17,D63)</f>
        <v>16476.400000000001</v>
      </c>
      <c r="E12" s="25">
        <f t="shared" si="1"/>
        <v>10552</v>
      </c>
      <c r="F12" s="25">
        <f t="shared" si="1"/>
        <v>10990.099999999999</v>
      </c>
      <c r="G12" s="25">
        <v>373.3</v>
      </c>
      <c r="H12" s="25">
        <f t="shared" ref="H12:N12" si="2">SUM(H17,H63)</f>
        <v>511.5</v>
      </c>
      <c r="I12" s="25">
        <f t="shared" si="2"/>
        <v>866.6</v>
      </c>
      <c r="J12" s="25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0</v>
      </c>
      <c r="N12" s="25">
        <f t="shared" si="2"/>
        <v>0</v>
      </c>
      <c r="O12" s="3"/>
      <c r="P12" s="12"/>
    </row>
    <row r="13" spans="1:16" ht="15.75">
      <c r="A13" s="3">
        <v>3</v>
      </c>
      <c r="B13" s="4" t="s">
        <v>8</v>
      </c>
      <c r="C13" s="25">
        <f>D13+E13+F13+G13+H13+I13+J13+K13+L13+M13+N13</f>
        <v>1741314.8000000003</v>
      </c>
      <c r="D13" s="25">
        <f t="shared" si="1"/>
        <v>114510.5</v>
      </c>
      <c r="E13" s="25">
        <f t="shared" si="1"/>
        <v>115977.29999999999</v>
      </c>
      <c r="F13" s="25">
        <f t="shared" si="1"/>
        <v>114225.4</v>
      </c>
      <c r="G13" s="25">
        <f>SUM(G18,G64)</f>
        <v>97171</v>
      </c>
      <c r="H13" s="25">
        <f>SUM(H18,H64)</f>
        <v>100191.79999999999</v>
      </c>
      <c r="I13" s="25">
        <f>SUM(I18,I64)</f>
        <v>143367.4</v>
      </c>
      <c r="J13" s="25">
        <f>J18+J64</f>
        <v>209455</v>
      </c>
      <c r="K13" s="25">
        <f>K18+K64</f>
        <v>211604.1</v>
      </c>
      <c r="L13" s="25">
        <f>L18+L64</f>
        <v>211604.1</v>
      </c>
      <c r="M13" s="25">
        <f>M18+M64</f>
        <v>211604.1</v>
      </c>
      <c r="N13" s="25">
        <f>N18+N64</f>
        <v>211604.1</v>
      </c>
      <c r="O13" s="3"/>
      <c r="P13" s="12"/>
    </row>
    <row r="14" spans="1:16" ht="15.75">
      <c r="A14" s="3">
        <v>4</v>
      </c>
      <c r="B14" s="4" t="s">
        <v>9</v>
      </c>
      <c r="C14" s="25">
        <f>D14+E14+F14+G14+H14+I14+J14+K14+L14+M14+N14</f>
        <v>110.1</v>
      </c>
      <c r="D14" s="25">
        <f t="shared" ref="D14:N14" si="3">SUM(D19)</f>
        <v>0</v>
      </c>
      <c r="E14" s="25">
        <f t="shared" si="3"/>
        <v>0</v>
      </c>
      <c r="F14" s="25">
        <f t="shared" si="3"/>
        <v>0</v>
      </c>
      <c r="G14" s="25">
        <f t="shared" si="3"/>
        <v>0</v>
      </c>
      <c r="H14" s="25">
        <f>SUM(H19)</f>
        <v>0</v>
      </c>
      <c r="I14" s="25">
        <f t="shared" si="3"/>
        <v>110.1</v>
      </c>
      <c r="J14" s="25">
        <f t="shared" si="3"/>
        <v>0</v>
      </c>
      <c r="K14" s="25">
        <f t="shared" si="3"/>
        <v>0</v>
      </c>
      <c r="L14" s="25">
        <f t="shared" si="3"/>
        <v>0</v>
      </c>
      <c r="M14" s="25">
        <f t="shared" si="3"/>
        <v>0</v>
      </c>
      <c r="N14" s="25">
        <f t="shared" si="3"/>
        <v>0</v>
      </c>
      <c r="O14" s="3"/>
      <c r="P14" s="12"/>
    </row>
    <row r="15" spans="1:16" ht="15.75">
      <c r="A15" s="36" t="s">
        <v>24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12"/>
    </row>
    <row r="16" spans="1:16" ht="34.5" customHeight="1">
      <c r="A16" s="1">
        <v>5</v>
      </c>
      <c r="B16" s="2" t="s">
        <v>21</v>
      </c>
      <c r="C16" s="24">
        <f>SUM(C17:C19)</f>
        <v>1560256.0000000002</v>
      </c>
      <c r="D16" s="24">
        <f t="shared" ref="D16:N16" si="4">SUM(D17:D19)</f>
        <v>114596.2</v>
      </c>
      <c r="E16" s="24">
        <f t="shared" si="4"/>
        <v>109531.7</v>
      </c>
      <c r="F16" s="24">
        <f t="shared" si="4"/>
        <v>106158</v>
      </c>
      <c r="G16" s="24">
        <f>SUM(G17:G19)</f>
        <v>77449</v>
      </c>
      <c r="H16" s="24">
        <f t="shared" si="4"/>
        <v>82034.5</v>
      </c>
      <c r="I16" s="24">
        <f t="shared" si="4"/>
        <v>122028.8</v>
      </c>
      <c r="J16" s="24">
        <f t="shared" si="4"/>
        <v>188545.8</v>
      </c>
      <c r="K16" s="24">
        <f t="shared" si="4"/>
        <v>189978</v>
      </c>
      <c r="L16" s="24">
        <f t="shared" si="4"/>
        <v>189978</v>
      </c>
      <c r="M16" s="24">
        <f t="shared" si="4"/>
        <v>189978</v>
      </c>
      <c r="N16" s="24">
        <f t="shared" si="4"/>
        <v>189978</v>
      </c>
      <c r="O16" s="3"/>
      <c r="P16" s="12"/>
    </row>
    <row r="17" spans="1:16" ht="15.75">
      <c r="A17" s="3">
        <v>6</v>
      </c>
      <c r="B17" s="4" t="s">
        <v>7</v>
      </c>
      <c r="C17" s="25">
        <f>D17+E17+F17+G17+H17+I17+J17+K17+L17+M17+N17</f>
        <v>38641.1</v>
      </c>
      <c r="D17" s="25">
        <f t="shared" ref="D17:N17" si="5">SUM(D22,D32)</f>
        <v>16353.4</v>
      </c>
      <c r="E17" s="25">
        <f t="shared" si="5"/>
        <v>10322</v>
      </c>
      <c r="F17" s="25">
        <f>SUM(F22,F32,F39)</f>
        <v>10840.099999999999</v>
      </c>
      <c r="G17" s="25">
        <f>G43</f>
        <v>134.4</v>
      </c>
      <c r="H17" s="25">
        <f>H43</f>
        <v>124.6</v>
      </c>
      <c r="I17" s="25">
        <f>SUM(I22,I32,I43,I53,I57)</f>
        <v>866.6</v>
      </c>
      <c r="J17" s="25">
        <f t="shared" si="5"/>
        <v>0</v>
      </c>
      <c r="K17" s="25">
        <f t="shared" si="5"/>
        <v>0</v>
      </c>
      <c r="L17" s="25">
        <f t="shared" si="5"/>
        <v>0</v>
      </c>
      <c r="M17" s="25">
        <f t="shared" si="5"/>
        <v>0</v>
      </c>
      <c r="N17" s="25">
        <f t="shared" si="5"/>
        <v>0</v>
      </c>
      <c r="O17" s="3"/>
      <c r="P17" s="12"/>
    </row>
    <row r="18" spans="1:16" ht="15.75">
      <c r="A18" s="3">
        <v>7</v>
      </c>
      <c r="B18" s="4" t="s">
        <v>8</v>
      </c>
      <c r="C18" s="25">
        <f>D18+E18+F18+G18+H18+I18+J18+K18+L18+M18+N18</f>
        <v>1521504.8</v>
      </c>
      <c r="D18" s="25">
        <f>D24+D29+D33+D36+D40+D44+D47</f>
        <v>98242.8</v>
      </c>
      <c r="E18" s="25">
        <f t="shared" ref="E18:F18" si="6">E24+E29+E33+E36+E40+E44+E47</f>
        <v>99209.7</v>
      </c>
      <c r="F18" s="25">
        <f t="shared" si="6"/>
        <v>95317.9</v>
      </c>
      <c r="G18" s="25">
        <f>G24+G29+G33+G36+G40+G44+G47</f>
        <v>77314.600000000006</v>
      </c>
      <c r="H18" s="25">
        <f>H24+H29+H33+H36+H40+H44+H47</f>
        <v>81909.899999999994</v>
      </c>
      <c r="I18" s="25">
        <f>I24+I29+I33+I36+I40+I44+I47+I50+I54+I58</f>
        <v>121052.09999999999</v>
      </c>
      <c r="J18" s="25">
        <f t="shared" ref="J18:N18" si="7">J24+J29+J33+J36+J40+J44+J47+J50</f>
        <v>188545.8</v>
      </c>
      <c r="K18" s="25">
        <f t="shared" si="7"/>
        <v>189978</v>
      </c>
      <c r="L18" s="25">
        <f t="shared" si="7"/>
        <v>189978</v>
      </c>
      <c r="M18" s="25">
        <f t="shared" si="7"/>
        <v>189978</v>
      </c>
      <c r="N18" s="25">
        <f t="shared" si="7"/>
        <v>189978</v>
      </c>
      <c r="O18" s="3"/>
      <c r="P18" s="12"/>
    </row>
    <row r="19" spans="1:16" ht="15.75">
      <c r="A19" s="3">
        <v>8</v>
      </c>
      <c r="B19" s="4" t="s">
        <v>9</v>
      </c>
      <c r="C19" s="25">
        <f>SUM(C30,C34,C37,C59)</f>
        <v>110.1</v>
      </c>
      <c r="D19" s="25">
        <f t="shared" ref="D19:N19" si="8">SUM(D30,D34,D37)</f>
        <v>0</v>
      </c>
      <c r="E19" s="25">
        <f t="shared" si="8"/>
        <v>0</v>
      </c>
      <c r="F19" s="25">
        <f t="shared" si="8"/>
        <v>0</v>
      </c>
      <c r="G19" s="25">
        <f t="shared" si="8"/>
        <v>0</v>
      </c>
      <c r="H19" s="25">
        <f t="shared" si="8"/>
        <v>0</v>
      </c>
      <c r="I19" s="25">
        <f>SUM(I30,I34,I37,I59)</f>
        <v>110.1</v>
      </c>
      <c r="J19" s="25">
        <f t="shared" si="8"/>
        <v>0</v>
      </c>
      <c r="K19" s="25">
        <f t="shared" si="8"/>
        <v>0</v>
      </c>
      <c r="L19" s="25">
        <f t="shared" si="8"/>
        <v>0</v>
      </c>
      <c r="M19" s="25">
        <f t="shared" si="8"/>
        <v>0</v>
      </c>
      <c r="N19" s="25">
        <f t="shared" si="8"/>
        <v>0</v>
      </c>
      <c r="O19" s="3"/>
      <c r="P19" s="12"/>
    </row>
    <row r="20" spans="1:16" s="6" customFormat="1" ht="15.75">
      <c r="A20" s="1">
        <v>9</v>
      </c>
      <c r="B20" s="2" t="s">
        <v>10</v>
      </c>
      <c r="C20" s="24">
        <f>SUM(C21)</f>
        <v>56528.9</v>
      </c>
      <c r="D20" s="24">
        <f t="shared" ref="D20:N20" si="9">SUM(D21)</f>
        <v>24220</v>
      </c>
      <c r="E20" s="24">
        <f t="shared" si="9"/>
        <v>15880</v>
      </c>
      <c r="F20" s="24">
        <f t="shared" si="9"/>
        <v>15998.9</v>
      </c>
      <c r="G20" s="24">
        <f t="shared" si="9"/>
        <v>0</v>
      </c>
      <c r="H20" s="24">
        <f t="shared" si="9"/>
        <v>0</v>
      </c>
      <c r="I20" s="24">
        <f t="shared" si="9"/>
        <v>430</v>
      </c>
      <c r="J20" s="24">
        <f t="shared" si="9"/>
        <v>0</v>
      </c>
      <c r="K20" s="24">
        <f t="shared" si="9"/>
        <v>0</v>
      </c>
      <c r="L20" s="24">
        <f t="shared" si="9"/>
        <v>0</v>
      </c>
      <c r="M20" s="24">
        <f t="shared" si="9"/>
        <v>0</v>
      </c>
      <c r="N20" s="24">
        <f t="shared" si="9"/>
        <v>0</v>
      </c>
      <c r="O20" s="1"/>
      <c r="P20" s="49"/>
    </row>
    <row r="21" spans="1:16" ht="94.5">
      <c r="A21" s="3">
        <v>10</v>
      </c>
      <c r="B21" s="2" t="s">
        <v>12</v>
      </c>
      <c r="C21" s="19">
        <f t="shared" ref="C21:N21" si="10">SUM(C22,C24)</f>
        <v>56528.9</v>
      </c>
      <c r="D21" s="19">
        <f t="shared" si="10"/>
        <v>24220</v>
      </c>
      <c r="E21" s="19">
        <f t="shared" si="10"/>
        <v>15880</v>
      </c>
      <c r="F21" s="19">
        <f t="shared" si="10"/>
        <v>15998.9</v>
      </c>
      <c r="G21" s="19">
        <f t="shared" si="10"/>
        <v>0</v>
      </c>
      <c r="H21" s="19">
        <f t="shared" si="10"/>
        <v>0</v>
      </c>
      <c r="I21" s="25">
        <f t="shared" si="10"/>
        <v>430</v>
      </c>
      <c r="J21" s="25">
        <f t="shared" si="10"/>
        <v>0</v>
      </c>
      <c r="K21" s="25">
        <f t="shared" si="10"/>
        <v>0</v>
      </c>
      <c r="L21" s="25">
        <f t="shared" si="10"/>
        <v>0</v>
      </c>
      <c r="M21" s="25">
        <f t="shared" si="10"/>
        <v>0</v>
      </c>
      <c r="N21" s="25">
        <f t="shared" si="10"/>
        <v>0</v>
      </c>
      <c r="O21" s="3" t="s">
        <v>56</v>
      </c>
    </row>
    <row r="22" spans="1:16" s="12" customFormat="1" ht="15.75">
      <c r="A22" s="10">
        <v>11</v>
      </c>
      <c r="B22" s="11" t="s">
        <v>26</v>
      </c>
      <c r="C22" s="26">
        <f>SUM(D22:N22)</f>
        <v>36384</v>
      </c>
      <c r="D22" s="26">
        <v>15740</v>
      </c>
      <c r="E22" s="26">
        <v>10322</v>
      </c>
      <c r="F22" s="26">
        <f>SUM(F23)</f>
        <v>10322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10"/>
    </row>
    <row r="23" spans="1:16" s="12" customFormat="1" ht="35.25" customHeight="1">
      <c r="A23" s="13" t="s">
        <v>29</v>
      </c>
      <c r="B23" s="11" t="s">
        <v>28</v>
      </c>
      <c r="C23" s="26">
        <f>SUM(D23:J23)</f>
        <v>10322</v>
      </c>
      <c r="D23" s="26">
        <v>0</v>
      </c>
      <c r="E23" s="26">
        <v>0</v>
      </c>
      <c r="F23" s="26">
        <v>10322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10"/>
    </row>
    <row r="24" spans="1:16" s="12" customFormat="1" ht="15.75">
      <c r="A24" s="10">
        <v>12</v>
      </c>
      <c r="B24" s="11" t="s">
        <v>27</v>
      </c>
      <c r="C24" s="26">
        <f>SUM(D24:N24)</f>
        <v>20144.900000000001</v>
      </c>
      <c r="D24" s="26">
        <v>8480</v>
      </c>
      <c r="E24" s="26">
        <v>5558</v>
      </c>
      <c r="F24" s="26">
        <f>SUM(F25)</f>
        <v>5676.9</v>
      </c>
      <c r="G24" s="26">
        <v>0</v>
      </c>
      <c r="H24" s="26">
        <v>0</v>
      </c>
      <c r="I24" s="26">
        <v>430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10"/>
    </row>
    <row r="25" spans="1:16" s="12" customFormat="1" ht="33.75" customHeight="1">
      <c r="A25" s="13" t="s">
        <v>30</v>
      </c>
      <c r="B25" s="11" t="s">
        <v>28</v>
      </c>
      <c r="C25" s="26">
        <f>SUM(D25:N25)</f>
        <v>5676.9</v>
      </c>
      <c r="D25" s="26">
        <v>0</v>
      </c>
      <c r="E25" s="26">
        <v>0</v>
      </c>
      <c r="F25" s="26">
        <v>5676.9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10"/>
    </row>
    <row r="26" spans="1:16" ht="15.75">
      <c r="A26" s="1">
        <v>13</v>
      </c>
      <c r="B26" s="2" t="s">
        <v>11</v>
      </c>
      <c r="C26" s="24">
        <f>D26+E26+F26+G26+H26+I26+J26+K26+L26+M26+N26</f>
        <v>1503727.1</v>
      </c>
      <c r="D26" s="24">
        <f t="shared" ref="D26:G26" si="11">SUM(D27,D31,D35,D38,D42)</f>
        <v>90376.2</v>
      </c>
      <c r="E26" s="24">
        <f t="shared" si="11"/>
        <v>93651.7</v>
      </c>
      <c r="F26" s="24">
        <f t="shared" si="11"/>
        <v>90159.099999999991</v>
      </c>
      <c r="G26" s="24">
        <f t="shared" si="11"/>
        <v>77449</v>
      </c>
      <c r="H26" s="24">
        <f>SUM(H27,H31,H35,H38,H42,H45)</f>
        <v>82034.5</v>
      </c>
      <c r="I26" s="24">
        <f>SUM(I27,I31,I35,I38,I42,I48,I52,I56)</f>
        <v>121598.8</v>
      </c>
      <c r="J26" s="24">
        <f t="shared" ref="J26:N26" si="12">SUM(J27,J31,J35,J38,J42,J48)</f>
        <v>188545.8</v>
      </c>
      <c r="K26" s="24">
        <f t="shared" si="12"/>
        <v>189978</v>
      </c>
      <c r="L26" s="24">
        <f t="shared" si="12"/>
        <v>189978</v>
      </c>
      <c r="M26" s="24">
        <f t="shared" si="12"/>
        <v>189978</v>
      </c>
      <c r="N26" s="24">
        <f t="shared" si="12"/>
        <v>189978</v>
      </c>
      <c r="O26" s="1"/>
    </row>
    <row r="27" spans="1:16" ht="47.25">
      <c r="A27" s="3">
        <v>14</v>
      </c>
      <c r="B27" s="9" t="s">
        <v>13</v>
      </c>
      <c r="C27" s="25">
        <f t="shared" ref="C27:J27" si="13">SUM(C28:C30)</f>
        <v>258657.09999999998</v>
      </c>
      <c r="D27" s="25">
        <f t="shared" si="13"/>
        <v>56996</v>
      </c>
      <c r="E27" s="25">
        <f t="shared" si="13"/>
        <v>61907</v>
      </c>
      <c r="F27" s="25">
        <f t="shared" si="13"/>
        <v>54923</v>
      </c>
      <c r="G27" s="25">
        <f t="shared" si="13"/>
        <v>41522.9</v>
      </c>
      <c r="H27" s="25">
        <f t="shared" si="13"/>
        <v>43308.2</v>
      </c>
      <c r="I27" s="25">
        <f t="shared" si="13"/>
        <v>0</v>
      </c>
      <c r="J27" s="25">
        <f t="shared" si="13"/>
        <v>0</v>
      </c>
      <c r="K27" s="25">
        <f t="shared" ref="K27:N27" si="14">SUM(K28:K30)</f>
        <v>0</v>
      </c>
      <c r="L27" s="25">
        <f t="shared" si="14"/>
        <v>0</v>
      </c>
      <c r="M27" s="25">
        <f t="shared" si="14"/>
        <v>0</v>
      </c>
      <c r="N27" s="25">
        <f t="shared" si="14"/>
        <v>0</v>
      </c>
      <c r="O27" s="3" t="s">
        <v>57</v>
      </c>
    </row>
    <row r="28" spans="1:16" ht="15.75">
      <c r="A28" s="3">
        <v>15</v>
      </c>
      <c r="B28" s="4" t="s">
        <v>7</v>
      </c>
      <c r="C28" s="25">
        <f>SUM(D28:N28)</f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3"/>
    </row>
    <row r="29" spans="1:16" ht="15.75">
      <c r="A29" s="3">
        <v>16</v>
      </c>
      <c r="B29" s="4" t="s">
        <v>8</v>
      </c>
      <c r="C29" s="25">
        <f>SUM(D29:N29)</f>
        <v>258657.09999999998</v>
      </c>
      <c r="D29" s="25">
        <v>56996</v>
      </c>
      <c r="E29" s="25">
        <v>61907</v>
      </c>
      <c r="F29" s="25">
        <v>54923</v>
      </c>
      <c r="G29" s="25">
        <v>41522.9</v>
      </c>
      <c r="H29" s="25">
        <v>43308.2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3"/>
    </row>
    <row r="30" spans="1:16" ht="15.75">
      <c r="A30" s="3">
        <v>17</v>
      </c>
      <c r="B30" s="4" t="s">
        <v>9</v>
      </c>
      <c r="C30" s="25">
        <f>SUM(D30:N30)</f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3"/>
    </row>
    <row r="31" spans="1:16" ht="78.75">
      <c r="A31" s="3">
        <v>18</v>
      </c>
      <c r="B31" s="9" t="s">
        <v>14</v>
      </c>
      <c r="C31" s="25">
        <f>SUM(C32:C34)</f>
        <v>1582.3000000000002</v>
      </c>
      <c r="D31" s="25">
        <f t="shared" ref="D31:N31" si="15">SUM(D32:D34)</f>
        <v>1081</v>
      </c>
      <c r="E31" s="25">
        <f t="shared" si="15"/>
        <v>0</v>
      </c>
      <c r="F31" s="25">
        <f>SUM(F32:F34)</f>
        <v>501.3</v>
      </c>
      <c r="G31" s="25">
        <f t="shared" si="15"/>
        <v>0</v>
      </c>
      <c r="H31" s="25">
        <f t="shared" si="15"/>
        <v>0</v>
      </c>
      <c r="I31" s="25">
        <f t="shared" si="15"/>
        <v>0</v>
      </c>
      <c r="J31" s="25">
        <f t="shared" si="15"/>
        <v>0</v>
      </c>
      <c r="K31" s="25">
        <f t="shared" si="15"/>
        <v>0</v>
      </c>
      <c r="L31" s="25">
        <f t="shared" si="15"/>
        <v>0</v>
      </c>
      <c r="M31" s="25">
        <f t="shared" si="15"/>
        <v>0</v>
      </c>
      <c r="N31" s="25">
        <f t="shared" si="15"/>
        <v>0</v>
      </c>
      <c r="O31" s="3">
        <v>7.8</v>
      </c>
    </row>
    <row r="32" spans="1:16" ht="15.75">
      <c r="A32" s="3">
        <v>19</v>
      </c>
      <c r="B32" s="4" t="s">
        <v>7</v>
      </c>
      <c r="C32" s="25">
        <f>SUM(D32:J32)</f>
        <v>914.2</v>
      </c>
      <c r="D32" s="25">
        <v>613.4</v>
      </c>
      <c r="E32" s="25">
        <v>0</v>
      </c>
      <c r="F32" s="25">
        <v>300.8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3"/>
    </row>
    <row r="33" spans="1:15" ht="15.75">
      <c r="A33" s="3">
        <v>20</v>
      </c>
      <c r="B33" s="4" t="s">
        <v>8</v>
      </c>
      <c r="C33" s="25">
        <f>SUM(D33:J33)</f>
        <v>668.1</v>
      </c>
      <c r="D33" s="25">
        <v>467.6</v>
      </c>
      <c r="E33" s="25">
        <v>0</v>
      </c>
      <c r="F33" s="25">
        <v>200.5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3"/>
    </row>
    <row r="34" spans="1:15" ht="15.75">
      <c r="A34" s="3">
        <v>21</v>
      </c>
      <c r="B34" s="4" t="s">
        <v>9</v>
      </c>
      <c r="C34" s="25">
        <f>SUM(D34:J34)</f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3"/>
    </row>
    <row r="35" spans="1:15" ht="47.25">
      <c r="A35" s="3">
        <v>22</v>
      </c>
      <c r="B35" s="2" t="s">
        <v>15</v>
      </c>
      <c r="C35" s="31">
        <f>C36+C37</f>
        <v>433612.52199999994</v>
      </c>
      <c r="D35" s="31">
        <f t="shared" ref="D35:N35" si="16">SUM(D36:D37)</f>
        <v>32299.200000000001</v>
      </c>
      <c r="E35" s="31">
        <f t="shared" si="16"/>
        <v>31744.7</v>
      </c>
      <c r="F35" s="31">
        <f t="shared" si="16"/>
        <v>34372.6</v>
      </c>
      <c r="G35" s="31">
        <f>G36+G37</f>
        <v>35734.1</v>
      </c>
      <c r="H35" s="31">
        <f>H36</f>
        <v>38548.322</v>
      </c>
      <c r="I35" s="31">
        <f>I36+I37</f>
        <v>46327.8</v>
      </c>
      <c r="J35" s="31">
        <f t="shared" si="16"/>
        <v>41771.4</v>
      </c>
      <c r="K35" s="31">
        <f t="shared" si="16"/>
        <v>43203.6</v>
      </c>
      <c r="L35" s="31">
        <f t="shared" si="16"/>
        <v>43203.6</v>
      </c>
      <c r="M35" s="31">
        <f t="shared" si="16"/>
        <v>43203.6</v>
      </c>
      <c r="N35" s="31">
        <f t="shared" si="16"/>
        <v>43203.6</v>
      </c>
      <c r="O35" s="32" t="s">
        <v>58</v>
      </c>
    </row>
    <row r="36" spans="1:15" ht="15.75">
      <c r="A36" s="3">
        <v>23</v>
      </c>
      <c r="B36" s="4" t="s">
        <v>8</v>
      </c>
      <c r="C36" s="31">
        <f>D36+E36+F36+G36+H36+I36+J36+K36+L36+M36+N36</f>
        <v>433612.52199999994</v>
      </c>
      <c r="D36" s="31">
        <v>32299.200000000001</v>
      </c>
      <c r="E36" s="31">
        <v>31744.7</v>
      </c>
      <c r="F36" s="31">
        <v>34372.6</v>
      </c>
      <c r="G36" s="31">
        <v>35734.1</v>
      </c>
      <c r="H36" s="31">
        <f>38826.022+122.3-400</f>
        <v>38548.322</v>
      </c>
      <c r="I36" s="31">
        <v>46327.8</v>
      </c>
      <c r="J36" s="31">
        <v>41771.4</v>
      </c>
      <c r="K36" s="31">
        <v>43203.6</v>
      </c>
      <c r="L36" s="31">
        <v>43203.6</v>
      </c>
      <c r="M36" s="31">
        <v>43203.6</v>
      </c>
      <c r="N36" s="31">
        <v>43203.6</v>
      </c>
      <c r="O36" s="33"/>
    </row>
    <row r="37" spans="1:15" ht="15.75">
      <c r="A37" s="3">
        <v>24</v>
      </c>
      <c r="B37" s="4" t="s">
        <v>9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19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3"/>
    </row>
    <row r="38" spans="1:15" ht="94.5">
      <c r="A38" s="7" t="s">
        <v>31</v>
      </c>
      <c r="B38" s="2" t="s">
        <v>20</v>
      </c>
      <c r="C38" s="25">
        <f>SUM(C39:C41)</f>
        <v>362.20000000000005</v>
      </c>
      <c r="D38" s="25">
        <f>SUM(D39:D41)</f>
        <v>0</v>
      </c>
      <c r="E38" s="25">
        <f t="shared" ref="E38:J38" si="17">SUM(E39:E41)</f>
        <v>0</v>
      </c>
      <c r="F38" s="25">
        <f t="shared" si="17"/>
        <v>362.20000000000005</v>
      </c>
      <c r="G38" s="25">
        <f t="shared" si="17"/>
        <v>0</v>
      </c>
      <c r="H38" s="19">
        <f t="shared" si="17"/>
        <v>0</v>
      </c>
      <c r="I38" s="25">
        <f t="shared" si="17"/>
        <v>0</v>
      </c>
      <c r="J38" s="25">
        <f t="shared" si="17"/>
        <v>0</v>
      </c>
      <c r="K38" s="25">
        <f t="shared" ref="K38:N38" si="18">SUM(K39:K41)</f>
        <v>0</v>
      </c>
      <c r="L38" s="25">
        <f t="shared" si="18"/>
        <v>0</v>
      </c>
      <c r="M38" s="25">
        <f t="shared" si="18"/>
        <v>0</v>
      </c>
      <c r="N38" s="25">
        <f t="shared" si="18"/>
        <v>0</v>
      </c>
      <c r="O38" s="3" t="s">
        <v>59</v>
      </c>
    </row>
    <row r="39" spans="1:15" ht="15.75">
      <c r="A39" s="8" t="s">
        <v>32</v>
      </c>
      <c r="B39" s="4" t="s">
        <v>7</v>
      </c>
      <c r="C39" s="25">
        <f>SUM(D39:J39)</f>
        <v>217.3</v>
      </c>
      <c r="D39" s="25">
        <v>0</v>
      </c>
      <c r="E39" s="25">
        <v>0</v>
      </c>
      <c r="F39" s="25">
        <v>217.3</v>
      </c>
      <c r="G39" s="25">
        <v>0</v>
      </c>
      <c r="H39" s="19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3"/>
    </row>
    <row r="40" spans="1:15" ht="15.75">
      <c r="A40" s="8" t="s">
        <v>22</v>
      </c>
      <c r="B40" s="4" t="s">
        <v>8</v>
      </c>
      <c r="C40" s="25">
        <f>SUM(D40:J40)</f>
        <v>144.9</v>
      </c>
      <c r="D40" s="25">
        <v>0</v>
      </c>
      <c r="E40" s="25">
        <v>0</v>
      </c>
      <c r="F40" s="25">
        <v>144.9</v>
      </c>
      <c r="G40" s="25">
        <v>0</v>
      </c>
      <c r="H40" s="19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4"/>
    </row>
    <row r="41" spans="1:15" ht="15.75">
      <c r="A41" s="8" t="s">
        <v>23</v>
      </c>
      <c r="B41" s="4" t="s">
        <v>9</v>
      </c>
      <c r="C41" s="25">
        <f>SUM(D41:J41)</f>
        <v>0</v>
      </c>
      <c r="D41" s="25">
        <v>0</v>
      </c>
      <c r="E41" s="25">
        <v>0</v>
      </c>
      <c r="F41" s="25">
        <v>0</v>
      </c>
      <c r="G41" s="25">
        <v>0</v>
      </c>
      <c r="H41" s="19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3"/>
    </row>
    <row r="42" spans="1:15" ht="63">
      <c r="A42" s="8" t="s">
        <v>46</v>
      </c>
      <c r="B42" s="2" t="s">
        <v>36</v>
      </c>
      <c r="C42" s="34">
        <v>630.97799999999995</v>
      </c>
      <c r="D42" s="31">
        <f t="shared" ref="D42:N42" si="19">D43+D46</f>
        <v>0</v>
      </c>
      <c r="E42" s="31">
        <f t="shared" si="19"/>
        <v>0</v>
      </c>
      <c r="F42" s="31">
        <f t="shared" si="19"/>
        <v>0</v>
      </c>
      <c r="G42" s="31">
        <f>G43+G44</f>
        <v>192</v>
      </c>
      <c r="H42" s="31">
        <f>H43+H44</f>
        <v>177.97800000000001</v>
      </c>
      <c r="I42" s="31">
        <f>I43+I44</f>
        <v>261</v>
      </c>
      <c r="J42" s="31">
        <f t="shared" si="19"/>
        <v>0</v>
      </c>
      <c r="K42" s="31">
        <f t="shared" si="19"/>
        <v>0</v>
      </c>
      <c r="L42" s="31">
        <f t="shared" si="19"/>
        <v>0</v>
      </c>
      <c r="M42" s="31">
        <f t="shared" si="19"/>
        <v>0</v>
      </c>
      <c r="N42" s="31">
        <f t="shared" si="19"/>
        <v>0</v>
      </c>
      <c r="O42" s="32" t="s">
        <v>60</v>
      </c>
    </row>
    <row r="43" spans="1:15" ht="15.75">
      <c r="A43" s="8" t="s">
        <v>47</v>
      </c>
      <c r="B43" s="4" t="s">
        <v>7</v>
      </c>
      <c r="C43" s="25">
        <v>420</v>
      </c>
      <c r="D43" s="25">
        <v>0</v>
      </c>
      <c r="E43" s="25">
        <v>0</v>
      </c>
      <c r="F43" s="25">
        <v>0</v>
      </c>
      <c r="G43" s="25">
        <v>134.4</v>
      </c>
      <c r="H43" s="19">
        <v>124.6</v>
      </c>
      <c r="I43" s="35">
        <v>161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"/>
    </row>
    <row r="44" spans="1:15" ht="15.75">
      <c r="A44" s="8" t="s">
        <v>48</v>
      </c>
      <c r="B44" s="4" t="s">
        <v>8</v>
      </c>
      <c r="C44" s="34">
        <f>G44+H44+I44</f>
        <v>210.97800000000001</v>
      </c>
      <c r="D44" s="31">
        <v>0</v>
      </c>
      <c r="E44" s="31">
        <v>0</v>
      </c>
      <c r="F44" s="31">
        <v>0</v>
      </c>
      <c r="G44" s="31">
        <v>57.6</v>
      </c>
      <c r="H44" s="31">
        <f>53.378</f>
        <v>53.378</v>
      </c>
      <c r="I44" s="35">
        <v>100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2"/>
    </row>
    <row r="45" spans="1:15" ht="64.5" customHeight="1">
      <c r="A45" s="8" t="s">
        <v>49</v>
      </c>
      <c r="B45" s="4" t="s">
        <v>37</v>
      </c>
      <c r="C45" s="25">
        <f>C46+C47</f>
        <v>0</v>
      </c>
      <c r="D45" s="25">
        <f t="shared" ref="D45:J45" si="20">D46+D47</f>
        <v>0</v>
      </c>
      <c r="E45" s="25">
        <f t="shared" si="20"/>
        <v>0</v>
      </c>
      <c r="F45" s="25">
        <f t="shared" si="20"/>
        <v>0</v>
      </c>
      <c r="G45" s="25">
        <f t="shared" si="20"/>
        <v>0</v>
      </c>
      <c r="H45" s="19">
        <f t="shared" si="20"/>
        <v>0</v>
      </c>
      <c r="I45" s="25">
        <f t="shared" si="20"/>
        <v>0</v>
      </c>
      <c r="J45" s="25">
        <f t="shared" si="20"/>
        <v>0</v>
      </c>
      <c r="K45" s="25">
        <f>K46+K47</f>
        <v>0</v>
      </c>
      <c r="L45" s="25">
        <f t="shared" ref="L45:M45" si="21">L46+L47</f>
        <v>0</v>
      </c>
      <c r="M45" s="25">
        <f t="shared" si="21"/>
        <v>0</v>
      </c>
      <c r="N45" s="25">
        <f t="shared" ref="N45" si="22">N46+N47</f>
        <v>0</v>
      </c>
      <c r="O45" s="3" t="s">
        <v>61</v>
      </c>
    </row>
    <row r="46" spans="1:15" ht="15.75">
      <c r="A46" s="8" t="s">
        <v>50</v>
      </c>
      <c r="B46" s="4" t="s">
        <v>7</v>
      </c>
      <c r="C46" s="25">
        <f>D46+E46+F46+G46+H46+I46+J46</f>
        <v>0</v>
      </c>
      <c r="D46" s="25">
        <v>0</v>
      </c>
      <c r="E46" s="25">
        <v>0</v>
      </c>
      <c r="F46" s="25">
        <v>0</v>
      </c>
      <c r="G46" s="25">
        <v>0</v>
      </c>
      <c r="H46" s="19">
        <v>0</v>
      </c>
      <c r="I46" s="25">
        <v>0</v>
      </c>
      <c r="J46" s="25">
        <v>0</v>
      </c>
      <c r="K46" s="25">
        <f>L46+M46+N46+O46+P46+Q46+R46</f>
        <v>0</v>
      </c>
      <c r="L46" s="25">
        <v>0</v>
      </c>
      <c r="M46" s="25">
        <v>0</v>
      </c>
      <c r="N46" s="25">
        <v>0</v>
      </c>
      <c r="O46" s="3"/>
    </row>
    <row r="47" spans="1:15" ht="15" customHeight="1">
      <c r="A47" s="8" t="s">
        <v>51</v>
      </c>
      <c r="B47" s="4" t="s">
        <v>8</v>
      </c>
      <c r="C47" s="25">
        <f>D47+E47+F47+G47+H47+I47+J47</f>
        <v>0</v>
      </c>
      <c r="D47" s="25">
        <v>0</v>
      </c>
      <c r="E47" s="25">
        <v>0</v>
      </c>
      <c r="F47" s="25">
        <v>0</v>
      </c>
      <c r="G47" s="25">
        <v>0</v>
      </c>
      <c r="H47" s="19">
        <v>0</v>
      </c>
      <c r="I47" s="25">
        <v>0</v>
      </c>
      <c r="J47" s="25">
        <v>0</v>
      </c>
      <c r="K47" s="25">
        <f>L47+M47+N47+O47+P47+Q47+R47</f>
        <v>0</v>
      </c>
      <c r="L47" s="25">
        <v>0</v>
      </c>
      <c r="M47" s="25">
        <v>0</v>
      </c>
      <c r="N47" s="25">
        <v>0</v>
      </c>
      <c r="O47" s="3"/>
    </row>
    <row r="48" spans="1:15" ht="47.25">
      <c r="A48" s="8" t="s">
        <v>52</v>
      </c>
      <c r="B48" s="4" t="s">
        <v>41</v>
      </c>
      <c r="C48" s="25">
        <f>C49+C50</f>
        <v>807664.4</v>
      </c>
      <c r="D48" s="25">
        <f t="shared" ref="D48:H48" si="23">D49+D50</f>
        <v>0</v>
      </c>
      <c r="E48" s="25">
        <f t="shared" si="23"/>
        <v>0</v>
      </c>
      <c r="F48" s="25">
        <f t="shared" si="23"/>
        <v>0</v>
      </c>
      <c r="G48" s="25">
        <f t="shared" si="23"/>
        <v>0</v>
      </c>
      <c r="H48" s="19">
        <f t="shared" si="23"/>
        <v>0</v>
      </c>
      <c r="I48" s="25">
        <f t="shared" ref="I48:N48" si="24">I49+I50+I51</f>
        <v>73792.399999999994</v>
      </c>
      <c r="J48" s="25">
        <f t="shared" si="24"/>
        <v>146774.39999999999</v>
      </c>
      <c r="K48" s="25">
        <f t="shared" si="24"/>
        <v>146774.39999999999</v>
      </c>
      <c r="L48" s="25">
        <f t="shared" si="24"/>
        <v>146774.39999999999</v>
      </c>
      <c r="M48" s="25">
        <f t="shared" si="24"/>
        <v>146774.39999999999</v>
      </c>
      <c r="N48" s="25">
        <f t="shared" si="24"/>
        <v>146774.39999999999</v>
      </c>
      <c r="O48" s="3" t="s">
        <v>62</v>
      </c>
    </row>
    <row r="49" spans="1:16" ht="15" customHeight="1">
      <c r="A49" s="8" t="s">
        <v>53</v>
      </c>
      <c r="B49" s="4" t="s">
        <v>7</v>
      </c>
      <c r="C49" s="25">
        <f>D49+E49+F49+G49+H49+I49+J49</f>
        <v>0</v>
      </c>
      <c r="D49" s="25">
        <v>0</v>
      </c>
      <c r="E49" s="25">
        <v>0</v>
      </c>
      <c r="F49" s="25">
        <v>0</v>
      </c>
      <c r="G49" s="25">
        <v>0</v>
      </c>
      <c r="H49" s="19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3"/>
    </row>
    <row r="50" spans="1:16" ht="15" customHeight="1">
      <c r="A50" s="8" t="s">
        <v>54</v>
      </c>
      <c r="B50" s="4" t="s">
        <v>8</v>
      </c>
      <c r="C50" s="25">
        <f>D50+E50+F50+G50+H50+I50+J50+K50+L50+M50+N50</f>
        <v>807664.4</v>
      </c>
      <c r="D50" s="25">
        <v>0</v>
      </c>
      <c r="E50" s="25">
        <v>0</v>
      </c>
      <c r="F50" s="25">
        <v>0</v>
      </c>
      <c r="G50" s="25">
        <v>0</v>
      </c>
      <c r="H50" s="19">
        <v>0</v>
      </c>
      <c r="I50" s="25">
        <v>73792.399999999994</v>
      </c>
      <c r="J50" s="25">
        <v>146774.39999999999</v>
      </c>
      <c r="K50" s="25">
        <v>146774.39999999999</v>
      </c>
      <c r="L50" s="25">
        <v>146774.39999999999</v>
      </c>
      <c r="M50" s="25">
        <v>146774.39999999999</v>
      </c>
      <c r="N50" s="25">
        <v>146774.39999999999</v>
      </c>
      <c r="O50" s="3"/>
    </row>
    <row r="51" spans="1:16" ht="15" customHeight="1">
      <c r="A51" s="8" t="s">
        <v>55</v>
      </c>
      <c r="B51" s="4" t="s">
        <v>9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19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3"/>
    </row>
    <row r="52" spans="1:16" ht="100.5" customHeight="1">
      <c r="A52" s="8" t="s">
        <v>65</v>
      </c>
      <c r="B52" s="4" t="s">
        <v>64</v>
      </c>
      <c r="C52" s="25">
        <f>C53+C54</f>
        <v>483.6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f>SUM(I53:I54)</f>
        <v>483.6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" t="s">
        <v>62</v>
      </c>
    </row>
    <row r="53" spans="1:16" ht="15" customHeight="1">
      <c r="A53" s="8" t="s">
        <v>66</v>
      </c>
      <c r="B53" s="4" t="s">
        <v>7</v>
      </c>
      <c r="C53" s="25">
        <f>D53+E53+F53+G53+H53+I53+J53</f>
        <v>338.6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338.6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"/>
    </row>
    <row r="54" spans="1:16" ht="15" customHeight="1">
      <c r="A54" s="8" t="s">
        <v>67</v>
      </c>
      <c r="B54" s="4" t="s">
        <v>8</v>
      </c>
      <c r="C54" s="25">
        <f>D54+E54+F54+G54+H54+I54+J54</f>
        <v>145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145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"/>
    </row>
    <row r="55" spans="1:16" ht="15" customHeight="1">
      <c r="A55" s="8" t="s">
        <v>68</v>
      </c>
      <c r="B55" s="4" t="s">
        <v>9</v>
      </c>
      <c r="C55" s="25">
        <f>D55+E55+F55+G55+H55+I55+J55</f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"/>
    </row>
    <row r="56" spans="1:16" ht="78.75">
      <c r="A56" s="8" t="s">
        <v>69</v>
      </c>
      <c r="B56" s="4" t="s">
        <v>73</v>
      </c>
      <c r="C56" s="25">
        <f>C57+C58+C59</f>
        <v>734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f>SUM(I57:I59)</f>
        <v>734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" t="s">
        <v>74</v>
      </c>
    </row>
    <row r="57" spans="1:16" ht="15" customHeight="1">
      <c r="A57" s="8" t="s">
        <v>70</v>
      </c>
      <c r="B57" s="4" t="s">
        <v>7</v>
      </c>
      <c r="C57" s="25">
        <f>D57+E57+F57+G57+H57+I57+J57</f>
        <v>367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367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"/>
    </row>
    <row r="58" spans="1:16" ht="15" customHeight="1">
      <c r="A58" s="8" t="s">
        <v>71</v>
      </c>
      <c r="B58" s="4" t="s">
        <v>8</v>
      </c>
      <c r="C58" s="25">
        <f>D58+E58+F58+G58+H58+I58+J58</f>
        <v>256.89999999999998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256.89999999999998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"/>
    </row>
    <row r="59" spans="1:16" ht="15" customHeight="1">
      <c r="A59" s="8" t="s">
        <v>72</v>
      </c>
      <c r="B59" s="4" t="s">
        <v>9</v>
      </c>
      <c r="C59" s="25">
        <f>D59+E59+F59+G59+H59+I59+J59</f>
        <v>110.1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110.1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"/>
    </row>
    <row r="60" spans="1:16" ht="15" customHeight="1">
      <c r="A60" s="8"/>
      <c r="B60" s="4"/>
      <c r="C60" s="2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"/>
    </row>
    <row r="61" spans="1:16" ht="15.75">
      <c r="A61" s="36" t="s">
        <v>25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6" ht="32.25" customHeight="1">
      <c r="A62" s="1">
        <v>29</v>
      </c>
      <c r="B62" s="2" t="s">
        <v>21</v>
      </c>
      <c r="C62" s="29">
        <f>SUM(C63:C64)</f>
        <v>220938.80000000002</v>
      </c>
      <c r="D62" s="24">
        <f t="shared" ref="D62:N62" si="25">SUM(D63:D64)</f>
        <v>16390.699999999997</v>
      </c>
      <c r="E62" s="24">
        <f t="shared" si="25"/>
        <v>16997.599999999999</v>
      </c>
      <c r="F62" s="24">
        <f t="shared" si="25"/>
        <v>19057.5</v>
      </c>
      <c r="G62" s="24">
        <f>SUM(G63:G64)</f>
        <v>20095.300000000003</v>
      </c>
      <c r="H62" s="24">
        <f>SUM(H63:H64)</f>
        <v>18668.800000000003</v>
      </c>
      <c r="I62" s="24">
        <f t="shared" si="25"/>
        <v>22315.3</v>
      </c>
      <c r="J62" s="24">
        <f t="shared" si="25"/>
        <v>20909.2</v>
      </c>
      <c r="K62" s="24">
        <f t="shared" si="25"/>
        <v>21626.1</v>
      </c>
      <c r="L62" s="24">
        <f t="shared" si="25"/>
        <v>21626.1</v>
      </c>
      <c r="M62" s="24">
        <f t="shared" si="25"/>
        <v>21626.1</v>
      </c>
      <c r="N62" s="24">
        <f t="shared" si="25"/>
        <v>21626.1</v>
      </c>
      <c r="O62" s="3"/>
    </row>
    <row r="63" spans="1:16" ht="15.75">
      <c r="A63" s="3">
        <v>30</v>
      </c>
      <c r="B63" s="4" t="s">
        <v>7</v>
      </c>
      <c r="C63" s="26">
        <f>SUM(D63,E63,F63,G63,H63,I63,K63,L63,M63,N63)</f>
        <v>1128.8</v>
      </c>
      <c r="D63" s="25">
        <f t="shared" ref="D63:N64" si="26">SUM(D67,D70,D73)</f>
        <v>123</v>
      </c>
      <c r="E63" s="25">
        <f t="shared" si="26"/>
        <v>230</v>
      </c>
      <c r="F63" s="25">
        <f t="shared" si="26"/>
        <v>150</v>
      </c>
      <c r="G63" s="25">
        <v>238.9</v>
      </c>
      <c r="H63" s="25">
        <f>SUM(H67,H70,H73,H79)+H82</f>
        <v>386.9</v>
      </c>
      <c r="I63" s="25">
        <f t="shared" si="26"/>
        <v>0</v>
      </c>
      <c r="J63" s="25">
        <f t="shared" si="26"/>
        <v>0</v>
      </c>
      <c r="K63" s="25">
        <f t="shared" si="26"/>
        <v>0</v>
      </c>
      <c r="L63" s="25">
        <f t="shared" si="26"/>
        <v>0</v>
      </c>
      <c r="M63" s="25">
        <f t="shared" si="26"/>
        <v>0</v>
      </c>
      <c r="N63" s="25">
        <f t="shared" si="26"/>
        <v>0</v>
      </c>
      <c r="O63" s="3"/>
      <c r="P63" s="15"/>
    </row>
    <row r="64" spans="1:16" ht="15.75">
      <c r="A64" s="20">
        <v>31</v>
      </c>
      <c r="B64" s="4" t="s">
        <v>8</v>
      </c>
      <c r="C64" s="26">
        <f>SUM(D64,E64,F64,G64,H64,I64,J64,K64,L64,M64,N64)</f>
        <v>219810.00000000003</v>
      </c>
      <c r="D64" s="25">
        <f t="shared" si="26"/>
        <v>16267.699999999999</v>
      </c>
      <c r="E64" s="25">
        <f t="shared" si="26"/>
        <v>16767.599999999999</v>
      </c>
      <c r="F64" s="25">
        <f t="shared" si="26"/>
        <v>18907.5</v>
      </c>
      <c r="G64" s="25">
        <f>G68+G71+G77</f>
        <v>19856.400000000001</v>
      </c>
      <c r="H64" s="25">
        <f>H68+H71+H77+H80+H83</f>
        <v>18281.900000000001</v>
      </c>
      <c r="I64" s="25">
        <f>SUM(I68,I71,I74,I77,I80,I83,I86,I89)</f>
        <v>22315.3</v>
      </c>
      <c r="J64" s="25">
        <f>J66+J69+J72</f>
        <v>20909.2</v>
      </c>
      <c r="K64" s="25">
        <f>K66+K69+K72</f>
        <v>21626.1</v>
      </c>
      <c r="L64" s="25">
        <f>L66+L69+L72</f>
        <v>21626.1</v>
      </c>
      <c r="M64" s="25">
        <f>M66+M69+M72</f>
        <v>21626.1</v>
      </c>
      <c r="N64" s="25">
        <f>N66+N69+N72</f>
        <v>21626.1</v>
      </c>
      <c r="O64" s="3"/>
      <c r="P64" s="14"/>
    </row>
    <row r="65" spans="1:15" ht="15.75">
      <c r="A65" s="3">
        <v>32</v>
      </c>
      <c r="B65" s="2" t="s">
        <v>11</v>
      </c>
      <c r="C65" s="29">
        <f>SUM(D65,E65,F65,G65,H65,I65,J65,K65,L65,M65,N65)</f>
        <v>220938.80000000005</v>
      </c>
      <c r="D65" s="24">
        <f t="shared" ref="D65:N65" si="27">SUM(D66,D69,D72)</f>
        <v>16390.699999999997</v>
      </c>
      <c r="E65" s="24">
        <f t="shared" si="27"/>
        <v>16997.599999999999</v>
      </c>
      <c r="F65" s="24">
        <f t="shared" si="27"/>
        <v>19057.5</v>
      </c>
      <c r="G65" s="24">
        <f>G66+G69+G77+G76</f>
        <v>20095.300000000003</v>
      </c>
      <c r="H65" s="24">
        <f>H66+H69+H77+H80+H63+H83</f>
        <v>18668.800000000003</v>
      </c>
      <c r="I65" s="24">
        <f>SUM(I66,I69,I72,I75,I78,I81,I84,I87)</f>
        <v>22315.3</v>
      </c>
      <c r="J65" s="24">
        <f t="shared" si="27"/>
        <v>20909.2</v>
      </c>
      <c r="K65" s="24">
        <f t="shared" si="27"/>
        <v>21626.1</v>
      </c>
      <c r="L65" s="24">
        <f t="shared" si="27"/>
        <v>21626.1</v>
      </c>
      <c r="M65" s="24">
        <f t="shared" si="27"/>
        <v>21626.1</v>
      </c>
      <c r="N65" s="24">
        <f t="shared" si="27"/>
        <v>21626.1</v>
      </c>
      <c r="O65" s="3"/>
    </row>
    <row r="66" spans="1:15" ht="114" customHeight="1">
      <c r="A66" s="20">
        <v>33</v>
      </c>
      <c r="B66" s="2" t="s">
        <v>16</v>
      </c>
      <c r="C66" s="27">
        <f t="shared" ref="C66:N66" si="28">SUM(C67:C68)</f>
        <v>206705.40000000002</v>
      </c>
      <c r="D66" s="27">
        <f t="shared" si="28"/>
        <v>10537.4</v>
      </c>
      <c r="E66" s="27">
        <f t="shared" si="28"/>
        <v>11010.2</v>
      </c>
      <c r="F66" s="27">
        <f t="shared" si="28"/>
        <v>18506</v>
      </c>
      <c r="G66" s="27">
        <f t="shared" si="28"/>
        <v>19617.5</v>
      </c>
      <c r="H66" s="27">
        <f t="shared" si="28"/>
        <v>17895</v>
      </c>
      <c r="I66" s="27">
        <f t="shared" si="28"/>
        <v>21725.7</v>
      </c>
      <c r="J66" s="27">
        <f t="shared" si="28"/>
        <v>20909.2</v>
      </c>
      <c r="K66" s="27">
        <f t="shared" si="28"/>
        <v>21626.1</v>
      </c>
      <c r="L66" s="27">
        <f t="shared" si="28"/>
        <v>21626.1</v>
      </c>
      <c r="M66" s="27">
        <f t="shared" si="28"/>
        <v>21626.1</v>
      </c>
      <c r="N66" s="27">
        <f t="shared" si="28"/>
        <v>21626.1</v>
      </c>
      <c r="O66" s="3" t="s">
        <v>63</v>
      </c>
    </row>
    <row r="67" spans="1:15" ht="15.75">
      <c r="A67" s="3">
        <v>34</v>
      </c>
      <c r="B67" s="4" t="s">
        <v>7</v>
      </c>
      <c r="C67" s="27">
        <f>SUM(D67:J67)</f>
        <v>0</v>
      </c>
      <c r="D67" s="27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3"/>
    </row>
    <row r="68" spans="1:15" ht="15.75">
      <c r="A68" s="20">
        <v>35</v>
      </c>
      <c r="B68" s="4" t="s">
        <v>8</v>
      </c>
      <c r="C68" s="27">
        <f>SUM(D68:N68)</f>
        <v>206705.40000000002</v>
      </c>
      <c r="D68" s="27">
        <v>10537.4</v>
      </c>
      <c r="E68" s="25">
        <v>11010.2</v>
      </c>
      <c r="F68" s="25">
        <v>18506</v>
      </c>
      <c r="G68" s="27">
        <v>19617.5</v>
      </c>
      <c r="H68" s="25">
        <f>17838-81.5+138.5</f>
        <v>17895</v>
      </c>
      <c r="I68" s="25">
        <v>21725.7</v>
      </c>
      <c r="J68" s="25">
        <v>20909.2</v>
      </c>
      <c r="K68" s="25">
        <v>21626.1</v>
      </c>
      <c r="L68" s="25">
        <v>21626.1</v>
      </c>
      <c r="M68" s="25">
        <v>21626.1</v>
      </c>
      <c r="N68" s="25">
        <v>21626.1</v>
      </c>
      <c r="O68" s="3"/>
    </row>
    <row r="69" spans="1:15" ht="117" customHeight="1">
      <c r="A69" s="3">
        <v>36</v>
      </c>
      <c r="B69" s="2" t="s">
        <v>17</v>
      </c>
      <c r="C69" s="27">
        <f>SUM(C70:C71)</f>
        <v>1627.8</v>
      </c>
      <c r="D69" s="27">
        <f>SUM(D70:D71)</f>
        <v>399.3</v>
      </c>
      <c r="E69" s="27">
        <f>SUM(E70:E71)</f>
        <v>507</v>
      </c>
      <c r="F69" s="27">
        <f>SUM(F70:F71)</f>
        <v>551.5</v>
      </c>
      <c r="G69" s="27">
        <f>SUM(G70:G71)</f>
        <v>0</v>
      </c>
      <c r="H69" s="27">
        <v>0</v>
      </c>
      <c r="I69" s="28">
        <f t="shared" ref="I69" si="29">SUM(I70:I71)</f>
        <v>170</v>
      </c>
      <c r="J69" s="27">
        <v>0</v>
      </c>
      <c r="K69" s="27">
        <f>SUM(K70:K71)</f>
        <v>0</v>
      </c>
      <c r="L69" s="27">
        <f>SUM(L70:L71)</f>
        <v>0</v>
      </c>
      <c r="M69" s="27">
        <f>SUM(M70:M71)</f>
        <v>0</v>
      </c>
      <c r="N69" s="27">
        <f>SUM(N70:N71)</f>
        <v>0</v>
      </c>
      <c r="O69" s="3" t="s">
        <v>63</v>
      </c>
    </row>
    <row r="70" spans="1:15" ht="15.75">
      <c r="A70" s="20">
        <v>37</v>
      </c>
      <c r="B70" s="4" t="s">
        <v>7</v>
      </c>
      <c r="C70" s="27">
        <f>SUM(D70:J70)</f>
        <v>503</v>
      </c>
      <c r="D70" s="27">
        <v>123</v>
      </c>
      <c r="E70" s="25">
        <v>230</v>
      </c>
      <c r="F70" s="25">
        <v>150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3"/>
    </row>
    <row r="71" spans="1:15" ht="15.75">
      <c r="A71" s="3">
        <v>38</v>
      </c>
      <c r="B71" s="4" t="s">
        <v>8</v>
      </c>
      <c r="C71" s="27">
        <f>SUM(D71:J71)</f>
        <v>1124.8</v>
      </c>
      <c r="D71" s="27">
        <v>276.3</v>
      </c>
      <c r="E71" s="27">
        <v>277</v>
      </c>
      <c r="F71" s="25">
        <v>401.5</v>
      </c>
      <c r="G71" s="27">
        <v>0</v>
      </c>
      <c r="H71" s="27"/>
      <c r="I71" s="27">
        <v>170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3"/>
    </row>
    <row r="72" spans="1:15" ht="47.25">
      <c r="A72" s="20">
        <v>39</v>
      </c>
      <c r="B72" s="2" t="s">
        <v>18</v>
      </c>
      <c r="C72" s="27">
        <f>SUM(C73:C74)</f>
        <v>10934.4</v>
      </c>
      <c r="D72" s="27">
        <f>SUM(D73:D74)</f>
        <v>5454</v>
      </c>
      <c r="E72" s="27">
        <f>SUM(E73:E74)</f>
        <v>5480.4</v>
      </c>
      <c r="F72" s="27">
        <f>SUM(F73:F74)</f>
        <v>0</v>
      </c>
      <c r="G72" s="27">
        <v>0</v>
      </c>
      <c r="H72" s="27">
        <v>0</v>
      </c>
      <c r="I72" s="27">
        <v>0</v>
      </c>
      <c r="J72" s="27">
        <v>0</v>
      </c>
      <c r="K72" s="27">
        <f>SUM(K73:K74)</f>
        <v>0</v>
      </c>
      <c r="L72" s="27">
        <f>SUM(L73:L74)</f>
        <v>0</v>
      </c>
      <c r="M72" s="27">
        <f>SUM(M73:M74)</f>
        <v>0</v>
      </c>
      <c r="N72" s="27">
        <f>SUM(N73:N74)</f>
        <v>0</v>
      </c>
      <c r="O72" s="3">
        <v>18</v>
      </c>
    </row>
    <row r="73" spans="1:15" ht="15.75">
      <c r="A73" s="3">
        <v>40</v>
      </c>
      <c r="B73" s="4" t="s">
        <v>7</v>
      </c>
      <c r="C73" s="27">
        <f>SUM(D73:J73)</f>
        <v>0</v>
      </c>
      <c r="D73" s="27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3"/>
    </row>
    <row r="74" spans="1:15" ht="15.75">
      <c r="A74" s="20">
        <v>41</v>
      </c>
      <c r="B74" s="4" t="s">
        <v>8</v>
      </c>
      <c r="C74" s="27">
        <f>SUM(D74:J74)</f>
        <v>10934.4</v>
      </c>
      <c r="D74" s="27">
        <v>5454</v>
      </c>
      <c r="E74" s="25">
        <v>5480.4</v>
      </c>
      <c r="F74" s="27">
        <v>0</v>
      </c>
      <c r="G74" s="27">
        <v>0</v>
      </c>
      <c r="H74" s="27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17"/>
    </row>
    <row r="75" spans="1:15" ht="63">
      <c r="A75" s="3">
        <v>42</v>
      </c>
      <c r="B75" s="16" t="s">
        <v>38</v>
      </c>
      <c r="C75" s="30">
        <f>SUM(C76:C77)</f>
        <v>477.8</v>
      </c>
      <c r="D75" s="28">
        <v>0</v>
      </c>
      <c r="E75" s="26">
        <v>0</v>
      </c>
      <c r="F75" s="26">
        <v>0</v>
      </c>
      <c r="G75" s="28">
        <f t="shared" ref="G75:N75" si="30">SUM(G76:G77)</f>
        <v>477.8</v>
      </c>
      <c r="H75" s="28">
        <f t="shared" si="30"/>
        <v>0</v>
      </c>
      <c r="I75" s="28">
        <f t="shared" si="30"/>
        <v>0</v>
      </c>
      <c r="J75" s="28">
        <f t="shared" si="30"/>
        <v>0</v>
      </c>
      <c r="K75" s="28">
        <f t="shared" si="30"/>
        <v>0</v>
      </c>
      <c r="L75" s="28">
        <f t="shared" si="30"/>
        <v>0</v>
      </c>
      <c r="M75" s="28">
        <f t="shared" si="30"/>
        <v>0</v>
      </c>
      <c r="N75" s="28">
        <f t="shared" si="30"/>
        <v>0</v>
      </c>
      <c r="O75" s="18">
        <v>10</v>
      </c>
    </row>
    <row r="76" spans="1:15" ht="15.75">
      <c r="A76" s="20">
        <v>43</v>
      </c>
      <c r="B76" s="4" t="s">
        <v>7</v>
      </c>
      <c r="C76" s="27">
        <f>SUM(D76:J76)</f>
        <v>238.9</v>
      </c>
      <c r="D76" s="27">
        <v>0</v>
      </c>
      <c r="E76" s="25">
        <v>0</v>
      </c>
      <c r="F76" s="25">
        <v>0</v>
      </c>
      <c r="G76" s="25">
        <v>238.9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17"/>
    </row>
    <row r="77" spans="1:15" ht="15.75">
      <c r="A77" s="3">
        <v>44</v>
      </c>
      <c r="B77" s="4" t="s">
        <v>8</v>
      </c>
      <c r="C77" s="27">
        <f>SUM(D77:O77)</f>
        <v>238.9</v>
      </c>
      <c r="D77" s="27">
        <v>0</v>
      </c>
      <c r="E77" s="25">
        <v>0</v>
      </c>
      <c r="F77" s="27">
        <v>0</v>
      </c>
      <c r="G77" s="27">
        <v>238.9</v>
      </c>
      <c r="H77" s="27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17"/>
    </row>
    <row r="78" spans="1:15" ht="63">
      <c r="A78" s="20">
        <v>45</v>
      </c>
      <c r="B78" s="16" t="s">
        <v>39</v>
      </c>
      <c r="C78" s="28">
        <f>SUM(C79:C80)</f>
        <v>610.79999999999995</v>
      </c>
      <c r="D78" s="28">
        <f t="shared" ref="D78:G78" si="31">SUM(D79:D80)</f>
        <v>0</v>
      </c>
      <c r="E78" s="28">
        <f t="shared" si="31"/>
        <v>0</v>
      </c>
      <c r="F78" s="28">
        <f t="shared" si="31"/>
        <v>0</v>
      </c>
      <c r="G78" s="28">
        <f t="shared" si="31"/>
        <v>0</v>
      </c>
      <c r="H78" s="28">
        <f t="shared" ref="H78:N78" si="32">SUM(H79:H80)</f>
        <v>610.79999999999995</v>
      </c>
      <c r="I78" s="28">
        <f t="shared" si="32"/>
        <v>319.60000000000002</v>
      </c>
      <c r="J78" s="28">
        <f t="shared" si="32"/>
        <v>0</v>
      </c>
      <c r="K78" s="28">
        <f t="shared" si="32"/>
        <v>0</v>
      </c>
      <c r="L78" s="28">
        <f t="shared" si="32"/>
        <v>0</v>
      </c>
      <c r="M78" s="28">
        <f t="shared" si="32"/>
        <v>0</v>
      </c>
      <c r="N78" s="28">
        <f t="shared" si="32"/>
        <v>0</v>
      </c>
      <c r="O78" s="18">
        <v>12</v>
      </c>
    </row>
    <row r="79" spans="1:15" ht="15.75">
      <c r="A79" s="3">
        <v>46</v>
      </c>
      <c r="B79" s="4" t="s">
        <v>7</v>
      </c>
      <c r="C79" s="27">
        <f>H79</f>
        <v>305.39999999999998</v>
      </c>
      <c r="D79" s="27">
        <v>0</v>
      </c>
      <c r="E79" s="25">
        <v>0</v>
      </c>
      <c r="F79" s="25">
        <v>0</v>
      </c>
      <c r="G79" s="25">
        <v>0</v>
      </c>
      <c r="H79" s="25">
        <v>305.39999999999998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17"/>
    </row>
    <row r="80" spans="1:15" ht="15.75">
      <c r="A80" s="20">
        <v>47</v>
      </c>
      <c r="B80" s="4" t="s">
        <v>8</v>
      </c>
      <c r="C80" s="27">
        <f>H80</f>
        <v>305.39999999999998</v>
      </c>
      <c r="D80" s="27">
        <v>0</v>
      </c>
      <c r="E80" s="25">
        <v>0</v>
      </c>
      <c r="F80" s="27">
        <v>0</v>
      </c>
      <c r="G80" s="25">
        <v>0</v>
      </c>
      <c r="H80" s="27">
        <v>305.39999999999998</v>
      </c>
      <c r="I80" s="25">
        <v>319.60000000000002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17"/>
    </row>
    <row r="81" spans="1:15" ht="99.75" customHeight="1">
      <c r="A81" s="3">
        <v>48</v>
      </c>
      <c r="B81" s="16" t="s">
        <v>40</v>
      </c>
      <c r="C81" s="28">
        <f>SUM(C82:C83)</f>
        <v>163</v>
      </c>
      <c r="D81" s="28">
        <f t="shared" ref="D81:G81" si="33">SUM(D82:D83)</f>
        <v>0</v>
      </c>
      <c r="E81" s="28">
        <f t="shared" si="33"/>
        <v>0</v>
      </c>
      <c r="F81" s="28">
        <f t="shared" si="33"/>
        <v>0</v>
      </c>
      <c r="G81" s="28">
        <f t="shared" si="33"/>
        <v>0</v>
      </c>
      <c r="H81" s="28">
        <f t="shared" ref="H81:M81" si="34">SUM(H82:H83)</f>
        <v>163</v>
      </c>
      <c r="I81" s="28">
        <f t="shared" si="34"/>
        <v>100</v>
      </c>
      <c r="J81" s="28">
        <f t="shared" si="34"/>
        <v>0</v>
      </c>
      <c r="K81" s="28">
        <f t="shared" si="34"/>
        <v>0</v>
      </c>
      <c r="L81" s="28">
        <f t="shared" si="34"/>
        <v>0</v>
      </c>
      <c r="M81" s="28">
        <f t="shared" si="34"/>
        <v>0</v>
      </c>
      <c r="N81" s="26">
        <v>0</v>
      </c>
      <c r="O81" s="18">
        <v>27.28</v>
      </c>
    </row>
    <row r="82" spans="1:15" ht="15.75">
      <c r="A82" s="20">
        <v>49</v>
      </c>
      <c r="B82" s="4" t="s">
        <v>7</v>
      </c>
      <c r="C82" s="27">
        <f>H82</f>
        <v>81.5</v>
      </c>
      <c r="D82" s="27">
        <v>0</v>
      </c>
      <c r="E82" s="25">
        <v>0</v>
      </c>
      <c r="F82" s="25">
        <v>0</v>
      </c>
      <c r="G82" s="25">
        <v>0</v>
      </c>
      <c r="H82" s="25">
        <v>81.5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17"/>
    </row>
    <row r="83" spans="1:15" ht="15.75">
      <c r="A83" s="3">
        <v>50</v>
      </c>
      <c r="B83" s="4" t="s">
        <v>8</v>
      </c>
      <c r="C83" s="27">
        <f>H83</f>
        <v>81.5</v>
      </c>
      <c r="D83" s="27">
        <v>0</v>
      </c>
      <c r="E83" s="25">
        <v>0</v>
      </c>
      <c r="F83" s="27">
        <v>0</v>
      </c>
      <c r="G83" s="25">
        <v>0</v>
      </c>
      <c r="H83" s="27">
        <v>81.5</v>
      </c>
      <c r="I83" s="25">
        <v>100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17"/>
    </row>
    <row r="84" spans="1:15" ht="63">
      <c r="A84" s="3">
        <v>51</v>
      </c>
      <c r="B84" s="16" t="s">
        <v>44</v>
      </c>
      <c r="C84" s="28">
        <f>SUM(C85:C86)</f>
        <v>0</v>
      </c>
      <c r="D84" s="28">
        <f t="shared" ref="D84:M84" si="35">SUM(D85:D86)</f>
        <v>0</v>
      </c>
      <c r="E84" s="28">
        <f t="shared" si="35"/>
        <v>0</v>
      </c>
      <c r="F84" s="28">
        <f t="shared" si="35"/>
        <v>0</v>
      </c>
      <c r="G84" s="28">
        <f t="shared" si="35"/>
        <v>0</v>
      </c>
      <c r="H84" s="28">
        <f t="shared" si="35"/>
        <v>0</v>
      </c>
      <c r="I84" s="28">
        <f t="shared" si="35"/>
        <v>0</v>
      </c>
      <c r="J84" s="28">
        <f t="shared" si="35"/>
        <v>0</v>
      </c>
      <c r="K84" s="28">
        <f t="shared" si="35"/>
        <v>0</v>
      </c>
      <c r="L84" s="28">
        <f t="shared" si="35"/>
        <v>0</v>
      </c>
      <c r="M84" s="28">
        <f t="shared" si="35"/>
        <v>0</v>
      </c>
      <c r="N84" s="26">
        <v>0</v>
      </c>
      <c r="O84" s="23">
        <v>43120</v>
      </c>
    </row>
    <row r="85" spans="1:15" ht="15.75">
      <c r="A85" s="21">
        <v>52</v>
      </c>
      <c r="B85" s="4" t="s">
        <v>7</v>
      </c>
      <c r="C85" s="27">
        <f>I85</f>
        <v>0</v>
      </c>
      <c r="D85" s="27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17"/>
    </row>
    <row r="86" spans="1:15" ht="15.75">
      <c r="A86" s="3">
        <v>53</v>
      </c>
      <c r="B86" s="4" t="s">
        <v>8</v>
      </c>
      <c r="C86" s="27">
        <f>I86</f>
        <v>0</v>
      </c>
      <c r="D86" s="27">
        <v>0</v>
      </c>
      <c r="E86" s="25">
        <v>0</v>
      </c>
      <c r="F86" s="27">
        <v>0</v>
      </c>
      <c r="G86" s="25">
        <v>0</v>
      </c>
      <c r="H86" s="27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17"/>
    </row>
    <row r="87" spans="1:15" ht="63">
      <c r="A87" s="3">
        <v>54</v>
      </c>
      <c r="B87" s="22" t="s">
        <v>45</v>
      </c>
      <c r="C87" s="28">
        <v>0</v>
      </c>
      <c r="D87" s="28">
        <f t="shared" ref="D87:M87" si="36">SUM(D88:D89)</f>
        <v>0</v>
      </c>
      <c r="E87" s="28">
        <f t="shared" si="36"/>
        <v>0</v>
      </c>
      <c r="F87" s="28">
        <f t="shared" si="36"/>
        <v>0</v>
      </c>
      <c r="G87" s="28">
        <f t="shared" si="36"/>
        <v>0</v>
      </c>
      <c r="H87" s="28">
        <v>0</v>
      </c>
      <c r="I87" s="28">
        <f t="shared" ref="I87" si="37">SUM(I88:I89)</f>
        <v>0</v>
      </c>
      <c r="J87" s="28">
        <f t="shared" si="36"/>
        <v>0</v>
      </c>
      <c r="K87" s="28">
        <f t="shared" si="36"/>
        <v>0</v>
      </c>
      <c r="L87" s="28">
        <f t="shared" si="36"/>
        <v>0</v>
      </c>
      <c r="M87" s="28">
        <f t="shared" si="36"/>
        <v>0</v>
      </c>
      <c r="N87" s="26">
        <v>0</v>
      </c>
      <c r="O87" s="18">
        <v>34.35</v>
      </c>
    </row>
    <row r="88" spans="1:15" ht="15.75">
      <c r="A88" s="21">
        <v>55</v>
      </c>
      <c r="B88" s="4" t="s">
        <v>7</v>
      </c>
      <c r="C88" s="27">
        <v>0</v>
      </c>
      <c r="D88" s="27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17"/>
    </row>
    <row r="89" spans="1:15" ht="15.75">
      <c r="A89" s="3">
        <v>56</v>
      </c>
      <c r="B89" s="4" t="s">
        <v>8</v>
      </c>
      <c r="C89" s="27">
        <v>0</v>
      </c>
      <c r="D89" s="27">
        <v>0</v>
      </c>
      <c r="E89" s="25">
        <v>0</v>
      </c>
      <c r="F89" s="27">
        <v>0</v>
      </c>
      <c r="G89" s="25">
        <v>0</v>
      </c>
      <c r="H89" s="27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17"/>
    </row>
  </sheetData>
  <mergeCells count="14">
    <mergeCell ref="A6:O6"/>
    <mergeCell ref="H1:O1"/>
    <mergeCell ref="H2:O2"/>
    <mergeCell ref="H3:O3"/>
    <mergeCell ref="H4:O4"/>
    <mergeCell ref="A5:O5"/>
    <mergeCell ref="A15:O15"/>
    <mergeCell ref="A61:O61"/>
    <mergeCell ref="A7:O7"/>
    <mergeCell ref="A8:A9"/>
    <mergeCell ref="B8:B9"/>
    <mergeCell ref="O8:O9"/>
    <mergeCell ref="A10:O10"/>
    <mergeCell ref="C8:N8"/>
  </mergeCells>
  <pageMargins left="0.27559055118110237" right="0.27559055118110237" top="0.23622047244094491" bottom="0.27559055118110237" header="0.19685039370078741" footer="0.15748031496062992"/>
  <pageSetup paperSize="9" scale="6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Кровля сцена</vt:lpstr>
    </vt:vector>
  </TitlesOfParts>
  <Company>Финансовое упраление в Асбестовском ГО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Ковязина</dc:creator>
  <cp:lastModifiedBy>luba</cp:lastModifiedBy>
  <cp:lastPrinted>2019-08-09T11:01:51Z</cp:lastPrinted>
  <dcterms:created xsi:type="dcterms:W3CDTF">2015-03-30T11:37:00Z</dcterms:created>
  <dcterms:modified xsi:type="dcterms:W3CDTF">2019-08-09T11:03:00Z</dcterms:modified>
</cp:coreProperties>
</file>