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956" yWindow="396" windowWidth="17988" windowHeight="13176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Лист1!$R$1:$R$324</definedName>
    <definedName name="sub_191" localSheetId="0">Лист1!$A$10</definedName>
    <definedName name="_xlnm.Print_Area" localSheetId="0">Лист1!$A$1:$R$325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/>
  <c r="M284"/>
  <c r="C48" l="1"/>
  <c r="N107" l="1"/>
  <c r="O107"/>
  <c r="P107"/>
  <c r="Q107"/>
  <c r="M107"/>
  <c r="M100"/>
  <c r="M55"/>
  <c r="M103"/>
  <c r="N126"/>
  <c r="O126"/>
  <c r="P126"/>
  <c r="Q126"/>
  <c r="M126"/>
  <c r="C127"/>
  <c r="C126"/>
  <c r="N55"/>
  <c r="O55"/>
  <c r="M51"/>
  <c r="M48" s="1"/>
  <c r="N96"/>
  <c r="O96"/>
  <c r="P96"/>
  <c r="Q96"/>
  <c r="M96"/>
  <c r="C97"/>
  <c r="Q88"/>
  <c r="P88"/>
  <c r="N88"/>
  <c r="O88"/>
  <c r="M88"/>
  <c r="C89"/>
  <c r="C74"/>
  <c r="C75"/>
  <c r="C79"/>
  <c r="C286"/>
  <c r="L55"/>
  <c r="L51" s="1"/>
  <c r="L48" s="1"/>
  <c r="C95"/>
  <c r="M94"/>
  <c r="C94" s="1"/>
  <c r="N94"/>
  <c r="O94"/>
  <c r="P94"/>
  <c r="Q94"/>
  <c r="L94"/>
  <c r="C96" l="1"/>
  <c r="C88"/>
  <c r="M32"/>
  <c r="M171" l="1"/>
  <c r="M165" s="1"/>
  <c r="M283"/>
  <c r="M195"/>
  <c r="M172" s="1"/>
  <c r="N283"/>
  <c r="O283"/>
  <c r="P283"/>
  <c r="Q283"/>
  <c r="C285"/>
  <c r="C284"/>
  <c r="C283" l="1"/>
  <c r="O113"/>
  <c r="O108" l="1"/>
  <c r="O31"/>
  <c r="O27" s="1"/>
  <c r="O24" s="1"/>
  <c r="O56"/>
  <c r="M294"/>
  <c r="M71"/>
  <c r="M137"/>
  <c r="M133" s="1"/>
  <c r="M130" s="1"/>
  <c r="M108" l="1"/>
  <c r="M104" l="1"/>
  <c r="M101" s="1"/>
  <c r="M106"/>
  <c r="C222"/>
  <c r="C226"/>
  <c r="C319"/>
  <c r="O294" l="1"/>
  <c r="P294"/>
  <c r="Q294"/>
  <c r="P139"/>
  <c r="Q139"/>
  <c r="O139"/>
  <c r="O57"/>
  <c r="N239"/>
  <c r="O234"/>
  <c r="P234"/>
  <c r="Q234"/>
  <c r="M234"/>
  <c r="N234"/>
  <c r="N294"/>
  <c r="N116"/>
  <c r="N56"/>
  <c r="N31"/>
  <c r="N27" s="1"/>
  <c r="M56"/>
  <c r="M52" s="1"/>
  <c r="M49" s="1"/>
  <c r="M31"/>
  <c r="M27" s="1"/>
  <c r="M166"/>
  <c r="M163" s="1"/>
  <c r="M138"/>
  <c r="C321" l="1"/>
  <c r="C323"/>
  <c r="C325"/>
  <c r="C324"/>
  <c r="C320"/>
  <c r="C306"/>
  <c r="C304"/>
  <c r="C300"/>
  <c r="C299"/>
  <c r="C298"/>
  <c r="C296"/>
  <c r="C280"/>
  <c r="C281"/>
  <c r="C282"/>
  <c r="C270"/>
  <c r="C271"/>
  <c r="C272"/>
  <c r="C274"/>
  <c r="C276"/>
  <c r="C277"/>
  <c r="C278"/>
  <c r="C258"/>
  <c r="C259"/>
  <c r="C260"/>
  <c r="C262"/>
  <c r="C263"/>
  <c r="C264"/>
  <c r="C266"/>
  <c r="C267"/>
  <c r="C250"/>
  <c r="C251"/>
  <c r="C253"/>
  <c r="C255"/>
  <c r="C256"/>
  <c r="C246"/>
  <c r="C247"/>
  <c r="C248"/>
  <c r="C242"/>
  <c r="C243"/>
  <c r="C244"/>
  <c r="C240"/>
  <c r="C238"/>
  <c r="C235"/>
  <c r="C236"/>
  <c r="C237"/>
  <c r="C233"/>
  <c r="C232"/>
  <c r="C231"/>
  <c r="C230"/>
  <c r="C227"/>
  <c r="C224"/>
  <c r="C220"/>
  <c r="C219"/>
  <c r="C218"/>
  <c r="C216"/>
  <c r="C215"/>
  <c r="C214"/>
  <c r="C213"/>
  <c r="C212"/>
  <c r="C211"/>
  <c r="C210"/>
  <c r="C207"/>
  <c r="C208"/>
  <c r="C205"/>
  <c r="C202"/>
  <c r="C200"/>
  <c r="C195"/>
  <c r="C194"/>
  <c r="C191"/>
  <c r="C190"/>
  <c r="C189"/>
  <c r="C187"/>
  <c r="C185"/>
  <c r="C180"/>
  <c r="C178"/>
  <c r="C175"/>
  <c r="C156"/>
  <c r="C155"/>
  <c r="C153"/>
  <c r="C152"/>
  <c r="C150"/>
  <c r="C149"/>
  <c r="C144"/>
  <c r="C143"/>
  <c r="C141"/>
  <c r="C140"/>
  <c r="C125"/>
  <c r="C123"/>
  <c r="C121"/>
  <c r="C119"/>
  <c r="C117"/>
  <c r="C115"/>
  <c r="C112"/>
  <c r="C110"/>
  <c r="C92"/>
  <c r="C91"/>
  <c r="C87"/>
  <c r="C84"/>
  <c r="C83"/>
  <c r="C81"/>
  <c r="C77"/>
  <c r="C76"/>
  <c r="C73"/>
  <c r="C72"/>
  <c r="C70"/>
  <c r="C65"/>
  <c r="C63"/>
  <c r="C61"/>
  <c r="C60"/>
  <c r="C44"/>
  <c r="C38"/>
  <c r="C40"/>
  <c r="C41"/>
  <c r="C36"/>
  <c r="C33"/>
  <c r="O322"/>
  <c r="P322"/>
  <c r="Q322"/>
  <c r="O318"/>
  <c r="P318"/>
  <c r="Q318"/>
  <c r="O317"/>
  <c r="O313" s="1"/>
  <c r="P317"/>
  <c r="P313" s="1"/>
  <c r="Q317"/>
  <c r="Q316"/>
  <c r="O316"/>
  <c r="O315" s="1"/>
  <c r="P316"/>
  <c r="P315" s="1"/>
  <c r="Q313"/>
  <c r="Q311" s="1"/>
  <c r="O305"/>
  <c r="P305"/>
  <c r="Q305"/>
  <c r="P301"/>
  <c r="Q301"/>
  <c r="O301"/>
  <c r="N301"/>
  <c r="O297"/>
  <c r="P297"/>
  <c r="Q297"/>
  <c r="O295"/>
  <c r="P295"/>
  <c r="Q295"/>
  <c r="O291"/>
  <c r="O289" s="1"/>
  <c r="O288" s="1"/>
  <c r="P293"/>
  <c r="P290" s="1"/>
  <c r="Q293"/>
  <c r="Q290" s="1"/>
  <c r="O279"/>
  <c r="P279"/>
  <c r="Q279"/>
  <c r="O275"/>
  <c r="P275"/>
  <c r="Q275"/>
  <c r="O273"/>
  <c r="P273"/>
  <c r="Q273"/>
  <c r="O269"/>
  <c r="P269"/>
  <c r="Q269"/>
  <c r="O241"/>
  <c r="P241"/>
  <c r="Q241"/>
  <c r="O239"/>
  <c r="P239"/>
  <c r="Q239"/>
  <c r="O229"/>
  <c r="P229"/>
  <c r="Q229"/>
  <c r="Q225"/>
  <c r="O225"/>
  <c r="P225"/>
  <c r="O223"/>
  <c r="P223"/>
  <c r="Q223"/>
  <c r="O221"/>
  <c r="P221"/>
  <c r="Q221"/>
  <c r="O217"/>
  <c r="P217"/>
  <c r="Q217"/>
  <c r="O204"/>
  <c r="P204"/>
  <c r="Q204"/>
  <c r="O199"/>
  <c r="P199"/>
  <c r="Q199"/>
  <c r="P197"/>
  <c r="O197"/>
  <c r="Q197"/>
  <c r="O196"/>
  <c r="P196"/>
  <c r="Q196"/>
  <c r="O193"/>
  <c r="P193"/>
  <c r="Q193"/>
  <c r="O188"/>
  <c r="P188"/>
  <c r="Q188"/>
  <c r="O186"/>
  <c r="P186"/>
  <c r="Q186"/>
  <c r="O184"/>
  <c r="P184"/>
  <c r="Q184"/>
  <c r="O182"/>
  <c r="P182"/>
  <c r="Q182"/>
  <c r="O177"/>
  <c r="P177"/>
  <c r="Q177"/>
  <c r="O173"/>
  <c r="O167" s="1"/>
  <c r="O162" s="1"/>
  <c r="O20" s="1"/>
  <c r="O15" s="1"/>
  <c r="P173"/>
  <c r="P167" s="1"/>
  <c r="P162" s="1"/>
  <c r="P20" s="1"/>
  <c r="P15" s="1"/>
  <c r="Q173"/>
  <c r="Q167" s="1"/>
  <c r="Q162" s="1"/>
  <c r="Q20" s="1"/>
  <c r="Q15" s="1"/>
  <c r="Q172"/>
  <c r="Q166" s="1"/>
  <c r="O172"/>
  <c r="O166" s="1"/>
  <c r="O161" s="1"/>
  <c r="P172"/>
  <c r="P166" s="1"/>
  <c r="P161" s="1"/>
  <c r="O171"/>
  <c r="P171"/>
  <c r="Q171"/>
  <c r="Q165" s="1"/>
  <c r="Q160" s="1"/>
  <c r="P154"/>
  <c r="Q154"/>
  <c r="P151"/>
  <c r="Q151"/>
  <c r="P148"/>
  <c r="Q148"/>
  <c r="O148"/>
  <c r="Q138"/>
  <c r="Q134" s="1"/>
  <c r="Q132" s="1"/>
  <c r="O138"/>
  <c r="O134" s="1"/>
  <c r="O131" s="1"/>
  <c r="O142"/>
  <c r="P142"/>
  <c r="Q142"/>
  <c r="P138"/>
  <c r="P134" s="1"/>
  <c r="P131" s="1"/>
  <c r="O137"/>
  <c r="P137"/>
  <c r="Q137"/>
  <c r="O130"/>
  <c r="P130"/>
  <c r="Q130"/>
  <c r="P124"/>
  <c r="Q124"/>
  <c r="P122"/>
  <c r="Q122"/>
  <c r="P120"/>
  <c r="Q120"/>
  <c r="P118"/>
  <c r="Q118"/>
  <c r="P116"/>
  <c r="Q116"/>
  <c r="O116"/>
  <c r="P113"/>
  <c r="Q113"/>
  <c r="O111"/>
  <c r="P111"/>
  <c r="Q111"/>
  <c r="O109"/>
  <c r="P109"/>
  <c r="Q109"/>
  <c r="P108"/>
  <c r="P104" s="1"/>
  <c r="P101" s="1"/>
  <c r="Q108"/>
  <c r="Q102" s="1"/>
  <c r="O103"/>
  <c r="O100" s="1"/>
  <c r="Q103"/>
  <c r="Q100" s="1"/>
  <c r="O90"/>
  <c r="P90"/>
  <c r="Q90"/>
  <c r="O86"/>
  <c r="P86"/>
  <c r="Q86"/>
  <c r="O80"/>
  <c r="P80"/>
  <c r="Q80"/>
  <c r="O78"/>
  <c r="P78"/>
  <c r="Q78"/>
  <c r="O74"/>
  <c r="P74"/>
  <c r="Q74"/>
  <c r="P71"/>
  <c r="Q71"/>
  <c r="Q66"/>
  <c r="P66"/>
  <c r="O66"/>
  <c r="O64"/>
  <c r="P64"/>
  <c r="Q64"/>
  <c r="O62"/>
  <c r="P62"/>
  <c r="Q62"/>
  <c r="O59"/>
  <c r="P59"/>
  <c r="Q59"/>
  <c r="P57"/>
  <c r="Q57"/>
  <c r="O52"/>
  <c r="O49" s="1"/>
  <c r="P56"/>
  <c r="Q56"/>
  <c r="O51"/>
  <c r="O48" s="1"/>
  <c r="P55"/>
  <c r="P51" s="1"/>
  <c r="P48" s="1"/>
  <c r="Q55"/>
  <c r="Q51" s="1"/>
  <c r="Q48" s="1"/>
  <c r="Q52"/>
  <c r="O42"/>
  <c r="P42"/>
  <c r="Q42"/>
  <c r="O39"/>
  <c r="P39"/>
  <c r="Q39"/>
  <c r="O37"/>
  <c r="P37"/>
  <c r="Q37"/>
  <c r="O35"/>
  <c r="P35"/>
  <c r="Q35"/>
  <c r="O32"/>
  <c r="P32"/>
  <c r="Q32"/>
  <c r="P31"/>
  <c r="P27" s="1"/>
  <c r="Q31"/>
  <c r="Q27" s="1"/>
  <c r="O30"/>
  <c r="O26" s="1"/>
  <c r="P30"/>
  <c r="Q30"/>
  <c r="N30"/>
  <c r="N26" s="1"/>
  <c r="N23" s="1"/>
  <c r="N297"/>
  <c r="M297"/>
  <c r="N196"/>
  <c r="P12"/>
  <c r="Q12"/>
  <c r="O12"/>
  <c r="Q106" l="1"/>
  <c r="O102"/>
  <c r="P291"/>
  <c r="P289" s="1"/>
  <c r="P288" s="1"/>
  <c r="Q104"/>
  <c r="Q101" s="1"/>
  <c r="Q99" s="1"/>
  <c r="O104"/>
  <c r="Q310"/>
  <c r="Q308" s="1"/>
  <c r="Q315"/>
  <c r="P310"/>
  <c r="P308" s="1"/>
  <c r="P311"/>
  <c r="O310"/>
  <c r="O308" s="1"/>
  <c r="O311"/>
  <c r="Q291"/>
  <c r="Q289" s="1"/>
  <c r="Q288" s="1"/>
  <c r="O293"/>
  <c r="O290" s="1"/>
  <c r="P169"/>
  <c r="P165"/>
  <c r="P160" s="1"/>
  <c r="P158" s="1"/>
  <c r="Q161"/>
  <c r="Q158" s="1"/>
  <c r="Q163"/>
  <c r="Q169"/>
  <c r="O169"/>
  <c r="O165"/>
  <c r="Q136"/>
  <c r="P136"/>
  <c r="Q131"/>
  <c r="Q129" s="1"/>
  <c r="O136"/>
  <c r="P132"/>
  <c r="O132"/>
  <c r="P129"/>
  <c r="O129"/>
  <c r="P102"/>
  <c r="P106"/>
  <c r="P103"/>
  <c r="P100" s="1"/>
  <c r="P99" s="1"/>
  <c r="O106"/>
  <c r="P54"/>
  <c r="Q50"/>
  <c r="Q49"/>
  <c r="Q47" s="1"/>
  <c r="Q54"/>
  <c r="P52"/>
  <c r="P49" s="1"/>
  <c r="P47" s="1"/>
  <c r="O54"/>
  <c r="O50"/>
  <c r="O47"/>
  <c r="Q29"/>
  <c r="O29"/>
  <c r="Q26"/>
  <c r="Q23" s="1"/>
  <c r="Q18" s="1"/>
  <c r="P29"/>
  <c r="O23"/>
  <c r="O25"/>
  <c r="P26"/>
  <c r="P23" s="1"/>
  <c r="Q24"/>
  <c r="P24"/>
  <c r="O154"/>
  <c r="O151"/>
  <c r="O124"/>
  <c r="O120"/>
  <c r="O118"/>
  <c r="O71"/>
  <c r="O122"/>
  <c r="O101" l="1"/>
  <c r="O99" s="1"/>
  <c r="O19"/>
  <c r="O14" s="1"/>
  <c r="Q19"/>
  <c r="Q14" s="1"/>
  <c r="P18"/>
  <c r="P13" s="1"/>
  <c r="P163"/>
  <c r="O163"/>
  <c r="O160"/>
  <c r="O158" s="1"/>
  <c r="P19"/>
  <c r="P14" s="1"/>
  <c r="P50"/>
  <c r="Q13"/>
  <c r="Q22"/>
  <c r="Q25"/>
  <c r="O22"/>
  <c r="P25"/>
  <c r="P22"/>
  <c r="L198"/>
  <c r="C198" s="1"/>
  <c r="C183"/>
  <c r="C176"/>
  <c r="L113"/>
  <c r="L228"/>
  <c r="C228" s="1"/>
  <c r="Q16" l="1"/>
  <c r="Q11"/>
  <c r="P11"/>
  <c r="O18"/>
  <c r="P16"/>
  <c r="L279"/>
  <c r="O13" l="1"/>
  <c r="O11" s="1"/>
  <c r="O16"/>
  <c r="L173"/>
  <c r="L172"/>
  <c r="L171"/>
  <c r="L165" l="1"/>
  <c r="L160" s="1"/>
  <c r="L174" l="1"/>
  <c r="L186" l="1"/>
  <c r="L166"/>
  <c r="M197"/>
  <c r="N197"/>
  <c r="L197"/>
  <c r="C197" l="1"/>
  <c r="N71"/>
  <c r="N108"/>
  <c r="L108"/>
  <c r="L104" s="1"/>
  <c r="M122"/>
  <c r="N122"/>
  <c r="L122"/>
  <c r="N225"/>
  <c r="M225"/>
  <c r="L225"/>
  <c r="M317"/>
  <c r="N317"/>
  <c r="M316"/>
  <c r="N316"/>
  <c r="L317"/>
  <c r="L313" s="1"/>
  <c r="L316"/>
  <c r="N322"/>
  <c r="M322"/>
  <c r="L322"/>
  <c r="L294"/>
  <c r="N172"/>
  <c r="N171"/>
  <c r="N279"/>
  <c r="M279"/>
  <c r="N223"/>
  <c r="M223"/>
  <c r="L223"/>
  <c r="K223"/>
  <c r="J223"/>
  <c r="I223"/>
  <c r="H223"/>
  <c r="G223"/>
  <c r="F223"/>
  <c r="E223"/>
  <c r="D223"/>
  <c r="M204"/>
  <c r="N204"/>
  <c r="L204"/>
  <c r="L193"/>
  <c r="M193"/>
  <c r="N193"/>
  <c r="E186"/>
  <c r="F186"/>
  <c r="G186"/>
  <c r="H186"/>
  <c r="I186"/>
  <c r="J186"/>
  <c r="K186"/>
  <c r="M186"/>
  <c r="N186"/>
  <c r="D186"/>
  <c r="N138"/>
  <c r="N134" s="1"/>
  <c r="L138"/>
  <c r="L137"/>
  <c r="L133" s="1"/>
  <c r="L130" s="1"/>
  <c r="M154"/>
  <c r="N154"/>
  <c r="L154"/>
  <c r="N51"/>
  <c r="N48" s="1"/>
  <c r="L56"/>
  <c r="L71"/>
  <c r="N39"/>
  <c r="C279" l="1"/>
  <c r="C225"/>
  <c r="C186"/>
  <c r="C223"/>
  <c r="C122"/>
  <c r="C322"/>
  <c r="L169"/>
  <c r="L136"/>
  <c r="K56" l="1"/>
  <c r="K52" s="1"/>
  <c r="K49" s="1"/>
  <c r="K172" l="1"/>
  <c r="K294" l="1"/>
  <c r="K291" s="1"/>
  <c r="L221"/>
  <c r="M221"/>
  <c r="N221"/>
  <c r="K221"/>
  <c r="L184"/>
  <c r="M184"/>
  <c r="N184"/>
  <c r="K184"/>
  <c r="K269"/>
  <c r="L269"/>
  <c r="M269"/>
  <c r="N269"/>
  <c r="K71"/>
  <c r="K114"/>
  <c r="C114" s="1"/>
  <c r="C184" l="1"/>
  <c r="C221"/>
  <c r="K171"/>
  <c r="K173" l="1"/>
  <c r="K165"/>
  <c r="K160" s="1"/>
  <c r="L275"/>
  <c r="M275"/>
  <c r="N275"/>
  <c r="K275"/>
  <c r="C275" l="1"/>
  <c r="K169"/>
  <c r="K55"/>
  <c r="N90"/>
  <c r="K93"/>
  <c r="C93" s="1"/>
  <c r="M90"/>
  <c r="L90"/>
  <c r="K90"/>
  <c r="C90" l="1"/>
  <c r="K138"/>
  <c r="K137"/>
  <c r="K133" s="1"/>
  <c r="K130" s="1"/>
  <c r="K154"/>
  <c r="C154" s="1"/>
  <c r="K193" l="1"/>
  <c r="C193" s="1"/>
  <c r="L196"/>
  <c r="K196"/>
  <c r="C196" l="1"/>
  <c r="K108"/>
  <c r="K254" l="1"/>
  <c r="K252" l="1"/>
  <c r="K273" l="1"/>
  <c r="L273"/>
  <c r="M273"/>
  <c r="N273"/>
  <c r="J273"/>
  <c r="J171"/>
  <c r="J165" s="1"/>
  <c r="J160" s="1"/>
  <c r="J173"/>
  <c r="J167" s="1"/>
  <c r="J162" s="1"/>
  <c r="J20" s="1"/>
  <c r="J15" s="1"/>
  <c r="J269"/>
  <c r="C269" s="1"/>
  <c r="L86"/>
  <c r="M134"/>
  <c r="L134"/>
  <c r="L132" s="1"/>
  <c r="K39"/>
  <c r="M116"/>
  <c r="K317"/>
  <c r="K313" s="1"/>
  <c r="K310" s="1"/>
  <c r="K166"/>
  <c r="L297"/>
  <c r="K204"/>
  <c r="L101"/>
  <c r="L39"/>
  <c r="L31"/>
  <c r="L27" s="1"/>
  <c r="L24" s="1"/>
  <c r="M39"/>
  <c r="K31"/>
  <c r="K27" s="1"/>
  <c r="K24" s="1"/>
  <c r="K297"/>
  <c r="K134"/>
  <c r="K51"/>
  <c r="K48" s="1"/>
  <c r="J55"/>
  <c r="J51" s="1"/>
  <c r="J56"/>
  <c r="J52" s="1"/>
  <c r="J49" s="1"/>
  <c r="N74"/>
  <c r="M74"/>
  <c r="L74"/>
  <c r="K74"/>
  <c r="J74"/>
  <c r="J71"/>
  <c r="I86"/>
  <c r="J86"/>
  <c r="K86"/>
  <c r="M86"/>
  <c r="N86"/>
  <c r="J130"/>
  <c r="J137"/>
  <c r="D182"/>
  <c r="E182"/>
  <c r="F182"/>
  <c r="G182"/>
  <c r="H182"/>
  <c r="I182"/>
  <c r="J182"/>
  <c r="J172" s="1"/>
  <c r="K182"/>
  <c r="L182"/>
  <c r="M182"/>
  <c r="N182"/>
  <c r="E305"/>
  <c r="F305"/>
  <c r="G305"/>
  <c r="H305"/>
  <c r="I305"/>
  <c r="D305"/>
  <c r="J294"/>
  <c r="J291" s="1"/>
  <c r="J289" s="1"/>
  <c r="J288" s="1"/>
  <c r="L305"/>
  <c r="M305"/>
  <c r="N305"/>
  <c r="K305"/>
  <c r="J305"/>
  <c r="J138"/>
  <c r="J134" s="1"/>
  <c r="J131" s="1"/>
  <c r="J32"/>
  <c r="I109"/>
  <c r="I268"/>
  <c r="C268" s="1"/>
  <c r="I171"/>
  <c r="D293"/>
  <c r="E293"/>
  <c r="I177"/>
  <c r="I64"/>
  <c r="I59"/>
  <c r="I57"/>
  <c r="I35"/>
  <c r="I32"/>
  <c r="I301"/>
  <c r="I204"/>
  <c r="I138"/>
  <c r="I107"/>
  <c r="I103" s="1"/>
  <c r="I100" s="1"/>
  <c r="N124"/>
  <c r="M124"/>
  <c r="L124"/>
  <c r="K124"/>
  <c r="J124"/>
  <c r="I124"/>
  <c r="H124"/>
  <c r="G124"/>
  <c r="F124"/>
  <c r="E124"/>
  <c r="D124"/>
  <c r="I85"/>
  <c r="C85" s="1"/>
  <c r="I66"/>
  <c r="I45"/>
  <c r="C45" s="1"/>
  <c r="I31"/>
  <c r="I27" s="1"/>
  <c r="I24" s="1"/>
  <c r="I30"/>
  <c r="D43"/>
  <c r="N42"/>
  <c r="M42"/>
  <c r="L42"/>
  <c r="K42"/>
  <c r="J42"/>
  <c r="H42"/>
  <c r="G42"/>
  <c r="F42"/>
  <c r="E42"/>
  <c r="I39"/>
  <c r="L30"/>
  <c r="L26" s="1"/>
  <c r="J107"/>
  <c r="J103" s="1"/>
  <c r="J100" s="1"/>
  <c r="J30"/>
  <c r="J26" s="1"/>
  <c r="J108"/>
  <c r="J104" s="1"/>
  <c r="J101" s="1"/>
  <c r="J111"/>
  <c r="J239"/>
  <c r="J234"/>
  <c r="G318"/>
  <c r="L52"/>
  <c r="L49" s="1"/>
  <c r="L47" s="1"/>
  <c r="L116"/>
  <c r="K116"/>
  <c r="K104"/>
  <c r="K101" s="1"/>
  <c r="K120"/>
  <c r="J116"/>
  <c r="J120"/>
  <c r="K107"/>
  <c r="L107"/>
  <c r="I108"/>
  <c r="I104" s="1"/>
  <c r="I101" s="1"/>
  <c r="J118"/>
  <c r="K118"/>
  <c r="L118"/>
  <c r="M118"/>
  <c r="N118"/>
  <c r="I118"/>
  <c r="I120"/>
  <c r="L120"/>
  <c r="M120"/>
  <c r="N120"/>
  <c r="I137"/>
  <c r="I133" s="1"/>
  <c r="I151"/>
  <c r="J151"/>
  <c r="K151"/>
  <c r="L151"/>
  <c r="M151"/>
  <c r="N151"/>
  <c r="I294"/>
  <c r="I293" s="1"/>
  <c r="I290" s="1"/>
  <c r="F254"/>
  <c r="G254"/>
  <c r="I261"/>
  <c r="C261" s="1"/>
  <c r="I257"/>
  <c r="C257" s="1"/>
  <c r="G170"/>
  <c r="G164" s="1"/>
  <c r="H170"/>
  <c r="I297"/>
  <c r="I116"/>
  <c r="K30"/>
  <c r="M30"/>
  <c r="M26" s="1"/>
  <c r="E39"/>
  <c r="F39"/>
  <c r="G39"/>
  <c r="H39"/>
  <c r="J39"/>
  <c r="D39"/>
  <c r="N66"/>
  <c r="M66"/>
  <c r="L66"/>
  <c r="N104"/>
  <c r="N101" s="1"/>
  <c r="E118"/>
  <c r="F118"/>
  <c r="G118"/>
  <c r="H118"/>
  <c r="D118"/>
  <c r="I249"/>
  <c r="H172"/>
  <c r="H166" s="1"/>
  <c r="H161" s="1"/>
  <c r="D173"/>
  <c r="E173"/>
  <c r="E167" s="1"/>
  <c r="E162" s="1"/>
  <c r="E20" s="1"/>
  <c r="E15" s="1"/>
  <c r="F173"/>
  <c r="F167" s="1"/>
  <c r="F162" s="1"/>
  <c r="F20" s="1"/>
  <c r="F15" s="1"/>
  <c r="G173"/>
  <c r="G167" s="1"/>
  <c r="G162" s="1"/>
  <c r="G20" s="1"/>
  <c r="G15" s="1"/>
  <c r="H173"/>
  <c r="H167" s="1"/>
  <c r="I173"/>
  <c r="I167" s="1"/>
  <c r="I162" s="1"/>
  <c r="I20" s="1"/>
  <c r="I15" s="1"/>
  <c r="K167"/>
  <c r="K162" s="1"/>
  <c r="K20" s="1"/>
  <c r="K15" s="1"/>
  <c r="L167"/>
  <c r="M173"/>
  <c r="M167" s="1"/>
  <c r="M162" s="1"/>
  <c r="N173"/>
  <c r="N167" s="1"/>
  <c r="N162" s="1"/>
  <c r="N20" s="1"/>
  <c r="N15" s="1"/>
  <c r="H171"/>
  <c r="H165" s="1"/>
  <c r="H160" s="1"/>
  <c r="H245"/>
  <c r="C245" s="1"/>
  <c r="I164"/>
  <c r="I159" s="1"/>
  <c r="M161"/>
  <c r="N188"/>
  <c r="K249"/>
  <c r="G249"/>
  <c r="F249"/>
  <c r="J252"/>
  <c r="F108"/>
  <c r="G108"/>
  <c r="G104" s="1"/>
  <c r="G101" s="1"/>
  <c r="H108"/>
  <c r="H104" s="1"/>
  <c r="H101" s="1"/>
  <c r="I234"/>
  <c r="E252"/>
  <c r="F252"/>
  <c r="G252"/>
  <c r="H252"/>
  <c r="D252"/>
  <c r="I252"/>
  <c r="H137"/>
  <c r="H133" s="1"/>
  <c r="K136"/>
  <c r="N137"/>
  <c r="K229"/>
  <c r="L229"/>
  <c r="M229"/>
  <c r="N229"/>
  <c r="K217"/>
  <c r="L217"/>
  <c r="M217"/>
  <c r="N217"/>
  <c r="M301"/>
  <c r="L301"/>
  <c r="N295"/>
  <c r="L295"/>
  <c r="M295"/>
  <c r="L291"/>
  <c r="L289" s="1"/>
  <c r="L288" s="1"/>
  <c r="M293"/>
  <c r="N291"/>
  <c r="N289" s="1"/>
  <c r="N288" s="1"/>
  <c r="M313"/>
  <c r="N313"/>
  <c r="M318"/>
  <c r="N318"/>
  <c r="L312"/>
  <c r="L309" s="1"/>
  <c r="L318"/>
  <c r="N165"/>
  <c r="N160" s="1"/>
  <c r="L177"/>
  <c r="M177"/>
  <c r="N177"/>
  <c r="L188"/>
  <c r="L199"/>
  <c r="M199"/>
  <c r="N199"/>
  <c r="L239"/>
  <c r="M239"/>
  <c r="L241"/>
  <c r="M241"/>
  <c r="N241"/>
  <c r="L148"/>
  <c r="M148"/>
  <c r="N148"/>
  <c r="L142"/>
  <c r="M142"/>
  <c r="N142"/>
  <c r="L139"/>
  <c r="M139"/>
  <c r="N139"/>
  <c r="N130"/>
  <c r="L109"/>
  <c r="M109"/>
  <c r="N109"/>
  <c r="L111"/>
  <c r="M111"/>
  <c r="N111"/>
  <c r="M113"/>
  <c r="N113"/>
  <c r="L78"/>
  <c r="M78"/>
  <c r="N78"/>
  <c r="L80"/>
  <c r="M80"/>
  <c r="N80"/>
  <c r="K66"/>
  <c r="N62"/>
  <c r="N64"/>
  <c r="M62"/>
  <c r="M64"/>
  <c r="L62"/>
  <c r="L64"/>
  <c r="N52"/>
  <c r="N57"/>
  <c r="N59"/>
  <c r="M57"/>
  <c r="M59"/>
  <c r="L57"/>
  <c r="L59"/>
  <c r="L32"/>
  <c r="N32"/>
  <c r="L35"/>
  <c r="M35"/>
  <c r="N35"/>
  <c r="L37"/>
  <c r="M37"/>
  <c r="N37"/>
  <c r="K318"/>
  <c r="K316"/>
  <c r="K312" s="1"/>
  <c r="H316"/>
  <c r="H317"/>
  <c r="H313" s="1"/>
  <c r="H318"/>
  <c r="K301"/>
  <c r="K295"/>
  <c r="K293"/>
  <c r="K290" s="1"/>
  <c r="K239"/>
  <c r="K241"/>
  <c r="K199"/>
  <c r="K188"/>
  <c r="K177"/>
  <c r="K148"/>
  <c r="K142"/>
  <c r="K139"/>
  <c r="K113"/>
  <c r="K111"/>
  <c r="K109"/>
  <c r="K57"/>
  <c r="K59"/>
  <c r="K62"/>
  <c r="K64"/>
  <c r="K78"/>
  <c r="K80"/>
  <c r="K37"/>
  <c r="K35"/>
  <c r="K32"/>
  <c r="H177"/>
  <c r="H295"/>
  <c r="H56"/>
  <c r="H52" s="1"/>
  <c r="H49" s="1"/>
  <c r="J31"/>
  <c r="J27" s="1"/>
  <c r="J24" s="1"/>
  <c r="I80"/>
  <c r="J80"/>
  <c r="H80"/>
  <c r="H31"/>
  <c r="H27" s="1"/>
  <c r="E37"/>
  <c r="F37"/>
  <c r="G37"/>
  <c r="D37"/>
  <c r="I37"/>
  <c r="J37"/>
  <c r="H37"/>
  <c r="I78"/>
  <c r="J78"/>
  <c r="H78"/>
  <c r="H55"/>
  <c r="H51" s="1"/>
  <c r="I217"/>
  <c r="H217"/>
  <c r="J301"/>
  <c r="J109"/>
  <c r="J64"/>
  <c r="J35"/>
  <c r="J57"/>
  <c r="J59"/>
  <c r="J66"/>
  <c r="I71"/>
  <c r="J177"/>
  <c r="J295"/>
  <c r="I317"/>
  <c r="I315" s="1"/>
  <c r="J317"/>
  <c r="J313" s="1"/>
  <c r="I318"/>
  <c r="J318"/>
  <c r="J297"/>
  <c r="I241"/>
  <c r="J241"/>
  <c r="J229"/>
  <c r="J217"/>
  <c r="J204"/>
  <c r="I188"/>
  <c r="J188"/>
  <c r="I148"/>
  <c r="J148"/>
  <c r="J142"/>
  <c r="J113"/>
  <c r="H241"/>
  <c r="H188"/>
  <c r="H138"/>
  <c r="H134" s="1"/>
  <c r="H131" s="1"/>
  <c r="G199"/>
  <c r="H199"/>
  <c r="I199"/>
  <c r="J199"/>
  <c r="H239"/>
  <c r="H148"/>
  <c r="G137"/>
  <c r="G133" s="1"/>
  <c r="G148"/>
  <c r="G179"/>
  <c r="G138"/>
  <c r="G134" s="1"/>
  <c r="F109"/>
  <c r="F23"/>
  <c r="G171"/>
  <c r="G165" s="1"/>
  <c r="G160" s="1"/>
  <c r="G241"/>
  <c r="H64"/>
  <c r="D171"/>
  <c r="E171"/>
  <c r="F171"/>
  <c r="F165" s="1"/>
  <c r="D172"/>
  <c r="F172"/>
  <c r="F166" s="1"/>
  <c r="H301"/>
  <c r="G217"/>
  <c r="G317"/>
  <c r="G55"/>
  <c r="G51" s="1"/>
  <c r="G48" s="1"/>
  <c r="H66"/>
  <c r="H71"/>
  <c r="H35"/>
  <c r="H204"/>
  <c r="G204"/>
  <c r="H229"/>
  <c r="I229"/>
  <c r="H294"/>
  <c r="H291" s="1"/>
  <c r="H139"/>
  <c r="H142"/>
  <c r="I142"/>
  <c r="H107"/>
  <c r="I113"/>
  <c r="H113"/>
  <c r="I111"/>
  <c r="H111"/>
  <c r="H109"/>
  <c r="I62"/>
  <c r="H62"/>
  <c r="H59"/>
  <c r="H32"/>
  <c r="H57"/>
  <c r="H30"/>
  <c r="H26" s="1"/>
  <c r="G294"/>
  <c r="G293" s="1"/>
  <c r="G290" s="1"/>
  <c r="G301"/>
  <c r="G297"/>
  <c r="G295"/>
  <c r="G234"/>
  <c r="F234"/>
  <c r="G229"/>
  <c r="G188"/>
  <c r="G174"/>
  <c r="C174" s="1"/>
  <c r="G142"/>
  <c r="G139"/>
  <c r="G107"/>
  <c r="G113"/>
  <c r="G111"/>
  <c r="G109"/>
  <c r="G56"/>
  <c r="G52" s="1"/>
  <c r="G71"/>
  <c r="G66"/>
  <c r="G64"/>
  <c r="G62"/>
  <c r="G59"/>
  <c r="G57"/>
  <c r="G31"/>
  <c r="G27" s="1"/>
  <c r="G24" s="1"/>
  <c r="G35"/>
  <c r="G32"/>
  <c r="G30"/>
  <c r="A307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205"/>
  <c r="A188"/>
  <c r="A158"/>
  <c r="A159" s="1"/>
  <c r="A160" s="1"/>
  <c r="A161" s="1"/>
  <c r="A163" s="1"/>
  <c r="A164" s="1"/>
  <c r="A165" s="1"/>
  <c r="A166" s="1"/>
  <c r="A168" s="1"/>
  <c r="A169" s="1"/>
  <c r="A170" s="1"/>
  <c r="A171" s="1"/>
  <c r="A172" s="1"/>
  <c r="A174" s="1"/>
  <c r="A175" s="1"/>
  <c r="A176" s="1"/>
  <c r="A177" s="1"/>
  <c r="A178" s="1"/>
  <c r="A71"/>
  <c r="A72" s="1"/>
  <c r="A76" s="1"/>
  <c r="A77" s="1"/>
  <c r="A99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2"/>
  <c r="A13" s="1"/>
  <c r="A14" s="1"/>
  <c r="A16" s="1"/>
  <c r="A17" s="1"/>
  <c r="A18" s="1"/>
  <c r="A19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F30"/>
  <c r="F164"/>
  <c r="F170"/>
  <c r="F229"/>
  <c r="A129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F31"/>
  <c r="F32" s="1"/>
  <c r="F199"/>
  <c r="F308"/>
  <c r="F311"/>
  <c r="F315"/>
  <c r="F318"/>
  <c r="F188"/>
  <c r="F294"/>
  <c r="F291" s="1"/>
  <c r="F289" s="1"/>
  <c r="D161"/>
  <c r="E160"/>
  <c r="E294"/>
  <c r="D294"/>
  <c r="F138"/>
  <c r="D137"/>
  <c r="F137"/>
  <c r="D136"/>
  <c r="E136"/>
  <c r="F113"/>
  <c r="D113"/>
  <c r="E104"/>
  <c r="E102" s="1"/>
  <c r="F55"/>
  <c r="E56"/>
  <c r="E52"/>
  <c r="E50" s="1"/>
  <c r="D32"/>
  <c r="E31"/>
  <c r="E32" s="1"/>
  <c r="E34" s="1"/>
  <c r="C34" s="1"/>
  <c r="E19"/>
  <c r="E27"/>
  <c r="F297"/>
  <c r="F129"/>
  <c r="F142"/>
  <c r="F139"/>
  <c r="F71"/>
  <c r="F66"/>
  <c r="F64"/>
  <c r="F59"/>
  <c r="F57"/>
  <c r="F35"/>
  <c r="E206"/>
  <c r="C206" s="1"/>
  <c r="E201"/>
  <c r="C201" s="1"/>
  <c r="E177"/>
  <c r="E106"/>
  <c r="E101"/>
  <c r="E99" s="1"/>
  <c r="E58"/>
  <c r="C58" s="1"/>
  <c r="E49"/>
  <c r="E47" s="1"/>
  <c r="E24"/>
  <c r="E14"/>
  <c r="E199"/>
  <c r="M188"/>
  <c r="J12"/>
  <c r="C78" l="1"/>
  <c r="M19"/>
  <c r="C217"/>
  <c r="C241"/>
  <c r="C199"/>
  <c r="C188"/>
  <c r="C229"/>
  <c r="C249"/>
  <c r="C254"/>
  <c r="C120"/>
  <c r="C124"/>
  <c r="C182"/>
  <c r="C66"/>
  <c r="C164"/>
  <c r="C37"/>
  <c r="C273"/>
  <c r="C35"/>
  <c r="F134"/>
  <c r="C138"/>
  <c r="C111"/>
  <c r="N103"/>
  <c r="N100" s="1"/>
  <c r="N18" s="1"/>
  <c r="N13" s="1"/>
  <c r="N106"/>
  <c r="C71"/>
  <c r="C297"/>
  <c r="C294"/>
  <c r="C30"/>
  <c r="C234"/>
  <c r="G172"/>
  <c r="G166" s="1"/>
  <c r="G161" s="1"/>
  <c r="G158" s="1"/>
  <c r="C179"/>
  <c r="C80"/>
  <c r="C316"/>
  <c r="M20"/>
  <c r="M15" s="1"/>
  <c r="C173"/>
  <c r="C116"/>
  <c r="C118"/>
  <c r="D42"/>
  <c r="C43"/>
  <c r="C86"/>
  <c r="C171"/>
  <c r="F26"/>
  <c r="C148"/>
  <c r="K309"/>
  <c r="C309" s="1"/>
  <c r="C312"/>
  <c r="C113"/>
  <c r="C252"/>
  <c r="F106"/>
  <c r="C108"/>
  <c r="C39"/>
  <c r="C64"/>
  <c r="C137"/>
  <c r="C318"/>
  <c r="C170"/>
  <c r="C62"/>
  <c r="G103"/>
  <c r="G100" s="1"/>
  <c r="C107"/>
  <c r="G315"/>
  <c r="C317"/>
  <c r="G130"/>
  <c r="C133"/>
  <c r="C59"/>
  <c r="C301"/>
  <c r="C151"/>
  <c r="C295"/>
  <c r="C305"/>
  <c r="C239"/>
  <c r="C142"/>
  <c r="C109"/>
  <c r="C32"/>
  <c r="M290"/>
  <c r="C31"/>
  <c r="M99"/>
  <c r="E54"/>
  <c r="D167"/>
  <c r="L162"/>
  <c r="L163"/>
  <c r="E204"/>
  <c r="C204" s="1"/>
  <c r="J129"/>
  <c r="K163"/>
  <c r="F159"/>
  <c r="C159" s="1"/>
  <c r="F51"/>
  <c r="F48" s="1"/>
  <c r="F101"/>
  <c r="F104" s="1"/>
  <c r="F102" s="1"/>
  <c r="E172"/>
  <c r="E161" s="1"/>
  <c r="E158" s="1"/>
  <c r="G136"/>
  <c r="N29"/>
  <c r="K29"/>
  <c r="I56"/>
  <c r="I52" s="1"/>
  <c r="I49" s="1"/>
  <c r="F56"/>
  <c r="C56" s="1"/>
  <c r="D166"/>
  <c r="N169"/>
  <c r="H169"/>
  <c r="N131"/>
  <c r="N129" s="1"/>
  <c r="N132"/>
  <c r="I313"/>
  <c r="I310" s="1"/>
  <c r="I308" s="1"/>
  <c r="L102"/>
  <c r="J54"/>
  <c r="F169"/>
  <c r="F163" s="1"/>
  <c r="F158" s="1"/>
  <c r="M102"/>
  <c r="I102"/>
  <c r="J315"/>
  <c r="L103"/>
  <c r="L100" s="1"/>
  <c r="L99" s="1"/>
  <c r="N136"/>
  <c r="I106"/>
  <c r="G313"/>
  <c r="L106"/>
  <c r="J106"/>
  <c r="N293"/>
  <c r="N290" s="1"/>
  <c r="M136"/>
  <c r="N102"/>
  <c r="G291"/>
  <c r="G289" s="1"/>
  <c r="G288" s="1"/>
  <c r="H106"/>
  <c r="L315"/>
  <c r="G106"/>
  <c r="M169"/>
  <c r="J136"/>
  <c r="G29"/>
  <c r="G102"/>
  <c r="K315"/>
  <c r="K19"/>
  <c r="K14" s="1"/>
  <c r="H136"/>
  <c r="G177"/>
  <c r="C177" s="1"/>
  <c r="M315"/>
  <c r="I99"/>
  <c r="G54"/>
  <c r="H102"/>
  <c r="H54"/>
  <c r="N54"/>
  <c r="F29"/>
  <c r="I82"/>
  <c r="C82" s="1"/>
  <c r="L29"/>
  <c r="G26"/>
  <c r="N315"/>
  <c r="K132"/>
  <c r="K131"/>
  <c r="K129" s="1"/>
  <c r="I55"/>
  <c r="C55" s="1"/>
  <c r="H103"/>
  <c r="H100" s="1"/>
  <c r="H99" s="1"/>
  <c r="K289"/>
  <c r="K288" s="1"/>
  <c r="L293"/>
  <c r="L290" s="1"/>
  <c r="I42"/>
  <c r="I172"/>
  <c r="I166" s="1"/>
  <c r="I161" s="1"/>
  <c r="F293"/>
  <c r="F290" s="1"/>
  <c r="F288" s="1"/>
  <c r="K311"/>
  <c r="M291"/>
  <c r="J169"/>
  <c r="H293"/>
  <c r="H290" s="1"/>
  <c r="H29"/>
  <c r="M29"/>
  <c r="F161"/>
  <c r="J29"/>
  <c r="J102"/>
  <c r="J293"/>
  <c r="J290" s="1"/>
  <c r="I139"/>
  <c r="C139" s="1"/>
  <c r="I265"/>
  <c r="C265" s="1"/>
  <c r="N311"/>
  <c r="N310"/>
  <c r="N308" s="1"/>
  <c r="J25"/>
  <c r="J23"/>
  <c r="J22" s="1"/>
  <c r="I165"/>
  <c r="C165" s="1"/>
  <c r="F160"/>
  <c r="J166"/>
  <c r="J132"/>
  <c r="F27"/>
  <c r="F24" s="1"/>
  <c r="F22" s="1"/>
  <c r="H315"/>
  <c r="E57"/>
  <c r="C57" s="1"/>
  <c r="J99"/>
  <c r="K103"/>
  <c r="K100" s="1"/>
  <c r="K99" s="1"/>
  <c r="M50"/>
  <c r="M47"/>
  <c r="M54"/>
  <c r="L54"/>
  <c r="K26"/>
  <c r="K23" s="1"/>
  <c r="K54"/>
  <c r="K161"/>
  <c r="K158" s="1"/>
  <c r="K106"/>
  <c r="K102"/>
  <c r="L131"/>
  <c r="L129" s="1"/>
  <c r="L50"/>
  <c r="L23"/>
  <c r="L22" s="1"/>
  <c r="L25"/>
  <c r="L161"/>
  <c r="H25"/>
  <c r="H23"/>
  <c r="G131"/>
  <c r="G132"/>
  <c r="K47"/>
  <c r="K50"/>
  <c r="N50"/>
  <c r="M132"/>
  <c r="M131"/>
  <c r="L311"/>
  <c r="L19"/>
  <c r="L14" s="1"/>
  <c r="L310"/>
  <c r="L308" s="1"/>
  <c r="H162"/>
  <c r="H20" s="1"/>
  <c r="H15" s="1"/>
  <c r="H163"/>
  <c r="I26"/>
  <c r="I29"/>
  <c r="I136"/>
  <c r="I134"/>
  <c r="C134" s="1"/>
  <c r="H289"/>
  <c r="H288" s="1"/>
  <c r="H50"/>
  <c r="H48"/>
  <c r="H47" s="1"/>
  <c r="H24"/>
  <c r="H19"/>
  <c r="H14" s="1"/>
  <c r="N49"/>
  <c r="I17"/>
  <c r="C17" s="1"/>
  <c r="C12" s="1"/>
  <c r="M23"/>
  <c r="J311"/>
  <c r="J310"/>
  <c r="J308" s="1"/>
  <c r="M310"/>
  <c r="M308" s="1"/>
  <c r="M311"/>
  <c r="H130"/>
  <c r="H132"/>
  <c r="F132"/>
  <c r="G50"/>
  <c r="G49"/>
  <c r="G47" s="1"/>
  <c r="H310"/>
  <c r="H311"/>
  <c r="M160"/>
  <c r="M158" s="1"/>
  <c r="C158" s="1"/>
  <c r="I130"/>
  <c r="J48"/>
  <c r="J50"/>
  <c r="I291"/>
  <c r="I289" s="1"/>
  <c r="I288" s="1"/>
  <c r="C172" l="1"/>
  <c r="G169"/>
  <c r="K308"/>
  <c r="C315"/>
  <c r="L158"/>
  <c r="N99"/>
  <c r="C160"/>
  <c r="G99"/>
  <c r="C100"/>
  <c r="C42"/>
  <c r="C106"/>
  <c r="C313"/>
  <c r="C104"/>
  <c r="C101"/>
  <c r="C130"/>
  <c r="D162"/>
  <c r="C167"/>
  <c r="C103"/>
  <c r="C26"/>
  <c r="M14"/>
  <c r="C293"/>
  <c r="C290"/>
  <c r="C102"/>
  <c r="N24"/>
  <c r="N22" s="1"/>
  <c r="N25"/>
  <c r="C29"/>
  <c r="M289"/>
  <c r="C291"/>
  <c r="M24"/>
  <c r="C27"/>
  <c r="M25"/>
  <c r="M129"/>
  <c r="L20"/>
  <c r="I311"/>
  <c r="F99"/>
  <c r="F52"/>
  <c r="N166"/>
  <c r="E166"/>
  <c r="E163" s="1"/>
  <c r="E169"/>
  <c r="I54"/>
  <c r="F54"/>
  <c r="C54" s="1"/>
  <c r="K18"/>
  <c r="G311"/>
  <c r="G310"/>
  <c r="I51"/>
  <c r="I50" s="1"/>
  <c r="F25"/>
  <c r="I169"/>
  <c r="G23"/>
  <c r="G25"/>
  <c r="N47"/>
  <c r="J19"/>
  <c r="J163"/>
  <c r="J161"/>
  <c r="J158" s="1"/>
  <c r="K22"/>
  <c r="I163"/>
  <c r="I160"/>
  <c r="I158" s="1"/>
  <c r="G163"/>
  <c r="H158"/>
  <c r="L18"/>
  <c r="L13" s="1"/>
  <c r="K25"/>
  <c r="F13"/>
  <c r="H129"/>
  <c r="M18"/>
  <c r="I131"/>
  <c r="C131" s="1"/>
  <c r="I19"/>
  <c r="I14" s="1"/>
  <c r="I23"/>
  <c r="I25"/>
  <c r="H22"/>
  <c r="H18"/>
  <c r="H308"/>
  <c r="G129"/>
  <c r="J18"/>
  <c r="J47"/>
  <c r="F136"/>
  <c r="C136" s="1"/>
  <c r="I12"/>
  <c r="I132"/>
  <c r="C132" s="1"/>
  <c r="C169" l="1"/>
  <c r="C99"/>
  <c r="G22"/>
  <c r="C23"/>
  <c r="G308"/>
  <c r="C308" s="1"/>
  <c r="C310"/>
  <c r="F19"/>
  <c r="C52"/>
  <c r="D20"/>
  <c r="C162"/>
  <c r="C311"/>
  <c r="C51"/>
  <c r="M16"/>
  <c r="N161"/>
  <c r="C166"/>
  <c r="C24"/>
  <c r="C25"/>
  <c r="M288"/>
  <c r="C288" s="1"/>
  <c r="C289"/>
  <c r="M22"/>
  <c r="L16"/>
  <c r="L15"/>
  <c r="L11" s="1"/>
  <c r="K13"/>
  <c r="K11" s="1"/>
  <c r="K16"/>
  <c r="F49"/>
  <c r="C49" s="1"/>
  <c r="F50"/>
  <c r="C50" s="1"/>
  <c r="N163"/>
  <c r="C163" s="1"/>
  <c r="N19"/>
  <c r="I48"/>
  <c r="G19"/>
  <c r="G14" s="1"/>
  <c r="G18"/>
  <c r="J16"/>
  <c r="J14"/>
  <c r="I129"/>
  <c r="C129" s="1"/>
  <c r="H13"/>
  <c r="H11" s="1"/>
  <c r="H16"/>
  <c r="M13"/>
  <c r="M11" s="1"/>
  <c r="J13"/>
  <c r="F18"/>
  <c r="I22"/>
  <c r="C22" l="1"/>
  <c r="I47"/>
  <c r="F14"/>
  <c r="F11" s="1"/>
  <c r="C19"/>
  <c r="C14" s="1"/>
  <c r="D15"/>
  <c r="C20"/>
  <c r="C15" s="1"/>
  <c r="N158"/>
  <c r="C161"/>
  <c r="N14"/>
  <c r="N11" s="1"/>
  <c r="N16"/>
  <c r="F47"/>
  <c r="I18"/>
  <c r="I13" s="1"/>
  <c r="G13"/>
  <c r="G11" s="1"/>
  <c r="G16"/>
  <c r="J11"/>
  <c r="F16"/>
  <c r="C47" l="1"/>
  <c r="C18"/>
  <c r="C13" s="1"/>
  <c r="I16"/>
  <c r="C16" s="1"/>
  <c r="I11"/>
</calcChain>
</file>

<file path=xl/sharedStrings.xml><?xml version="1.0" encoding="utf-8"?>
<sst xmlns="http://schemas.openxmlformats.org/spreadsheetml/2006/main" count="966" uniqueCount="283">
  <si>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</si>
  <si>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рублей</t>
  </si>
  <si>
    <t>Всего</t>
  </si>
  <si>
    <t>год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</si>
  <si>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</si>
  <si>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</si>
  <si>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</si>
  <si>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</si>
  <si>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Прочие нужды</t>
  </si>
  <si>
    <t>Подпрограмма 1 «Развитие системы дошкольного образования в Асбестовском городском округе»</t>
  </si>
  <si>
    <t>ВСЕГО ПО ПОДПРОГРАММЕ, В ТОМ ЧИСЛЕ</t>
  </si>
  <si>
    <t>3. Прочие нужды</t>
  </si>
  <si>
    <t>Всего по направлению «Прочие нужды», в том числе</t>
  </si>
  <si>
    <t>Подпрограмма 2 «Развитие системы общего образования в Асбестовском городском округе»</t>
  </si>
  <si>
    <t>Подпрограмма 3 «Развитие системы дополнительного образования, отдыха и оздоровления детей в Асбестовском городском округе»</t>
  </si>
  <si>
    <t>Подпрограмма 4 «Патриотическое воспитание граждан в Асбестовском городском округе»</t>
  </si>
  <si>
    <t>Всего по направлению «Прочие нужды», в том числе:</t>
  </si>
  <si>
    <t>местный бюджет, из них:</t>
  </si>
  <si>
    <t>местный бюджет на софинансирование областной субсидии</t>
  </si>
  <si>
    <t>58-1</t>
  </si>
  <si>
    <t>Номер строки  целевых показателей, на достижение которых направлены мероприятия</t>
  </si>
  <si>
    <t>№ строки</t>
  </si>
  <si>
    <t>местный бюджет на условиях софинансирования</t>
  </si>
  <si>
    <t>Подпрограмма 7. "Реализация комплексной программы "Уральская инженерная школа"</t>
  </si>
  <si>
    <t>местный бюджет, в том числе:</t>
  </si>
  <si>
    <t>Подпрограмма 5 «Укрепление и развитие материально-технической базы, обеспечение безопасных условий функционирования образовательных организаций, подведомственных Управлению образованием Асбестовского городского округа»</t>
  </si>
  <si>
    <t>52,57,60</t>
  </si>
  <si>
    <t>58-3</t>
  </si>
  <si>
    <t>31-2</t>
  </si>
  <si>
    <t>52-2</t>
  </si>
  <si>
    <t xml:space="preserve">76, 80, 86 </t>
  </si>
  <si>
    <t>50.1</t>
  </si>
  <si>
    <t>50.2</t>
  </si>
  <si>
    <t>134.1</t>
  </si>
  <si>
    <t>136.2</t>
  </si>
  <si>
    <t>136.3</t>
  </si>
  <si>
    <t>136.4</t>
  </si>
  <si>
    <t>136.5</t>
  </si>
  <si>
    <t>136.7</t>
  </si>
  <si>
    <t>136.8</t>
  </si>
  <si>
    <t>136.9</t>
  </si>
  <si>
    <t>136.10</t>
  </si>
  <si>
    <t>136.11</t>
  </si>
  <si>
    <t>136.12</t>
  </si>
  <si>
    <t xml:space="preserve">местный бюджет </t>
  </si>
  <si>
    <t>136.13</t>
  </si>
  <si>
    <t>52-3</t>
  </si>
  <si>
    <t>58-2; 58-4</t>
  </si>
  <si>
    <t>52-1, 52-4</t>
  </si>
  <si>
    <t>87.1</t>
  </si>
  <si>
    <t>87.2</t>
  </si>
  <si>
    <t>87.3</t>
  </si>
  <si>
    <t>44-2</t>
  </si>
  <si>
    <t>24.1</t>
  </si>
  <si>
    <t>24.2</t>
  </si>
  <si>
    <t>50.3</t>
  </si>
  <si>
    <t>50.4</t>
  </si>
  <si>
    <t>136.14</t>
  </si>
  <si>
    <t>52-5</t>
  </si>
  <si>
    <t>136.15</t>
  </si>
  <si>
    <t>136.16</t>
  </si>
  <si>
    <t>136.17</t>
  </si>
  <si>
    <t>внебюджетные источники</t>
  </si>
  <si>
    <t>136.18</t>
  </si>
  <si>
    <t>136.19</t>
  </si>
  <si>
    <t>136.20</t>
  </si>
  <si>
    <t>101.1.</t>
  </si>
  <si>
    <t>96.1</t>
  </si>
  <si>
    <t>92.1</t>
  </si>
  <si>
    <t>8.1</t>
  </si>
  <si>
    <t>4.1</t>
  </si>
  <si>
    <t>136.21</t>
  </si>
  <si>
    <t>136.22</t>
  </si>
  <si>
    <t>70.1.</t>
  </si>
  <si>
    <t>70.2.</t>
  </si>
  <si>
    <t>24.3</t>
  </si>
  <si>
    <t>24.4</t>
  </si>
  <si>
    <t>39.2.1</t>
  </si>
  <si>
    <t>136.6</t>
  </si>
  <si>
    <t>136.23</t>
  </si>
  <si>
    <t>136.24</t>
  </si>
  <si>
    <t>136.25</t>
  </si>
  <si>
    <t>136.26</t>
  </si>
  <si>
    <t>136.27</t>
  </si>
  <si>
    <t>136.28</t>
  </si>
  <si>
    <t>136.29</t>
  </si>
  <si>
    <t>136.30</t>
  </si>
  <si>
    <t>136.31</t>
  </si>
  <si>
    <t>136.32</t>
  </si>
  <si>
    <t>60.1.1-60.1.10</t>
  </si>
  <si>
    <t>87.4</t>
  </si>
  <si>
    <t>87.5</t>
  </si>
  <si>
    <t>87.6</t>
  </si>
  <si>
    <t>-</t>
  </si>
  <si>
    <t>46, 46.1</t>
  </si>
  <si>
    <t>70.3.</t>
  </si>
  <si>
    <t>70.4.</t>
  </si>
  <si>
    <t>36.1, 36.2</t>
  </si>
  <si>
    <t>24.5</t>
  </si>
  <si>
    <t>7.1</t>
  </si>
  <si>
    <t>24.6</t>
  </si>
  <si>
    <t>24.7</t>
  </si>
  <si>
    <t>24.8</t>
  </si>
  <si>
    <t>50.5</t>
  </si>
  <si>
    <r>
      <rPr>
        <b/>
        <sz val="12"/>
        <rFont val="Times New Roman"/>
        <family val="1"/>
        <charset val="204"/>
      </rPr>
      <t xml:space="preserve">Мероприятие 10. </t>
    </r>
    <r>
      <rPr>
        <sz val="12"/>
        <rFont val="Times New Roman"/>
        <family val="1"/>
        <charset val="204"/>
      </rPr>
      <t>Оплата договоров образовательных  муниципальных учреждений за услуги по обращению с твердыми коммунальными отходами, всего, из них:</t>
    </r>
  </si>
  <si>
    <t>31-17</t>
  </si>
  <si>
    <t>50.6</t>
  </si>
  <si>
    <t>50.7</t>
  </si>
  <si>
    <t>50.8</t>
  </si>
  <si>
    <t>70.5.</t>
  </si>
  <si>
    <t>36.3</t>
  </si>
  <si>
    <t>70.6.</t>
  </si>
  <si>
    <t>136.33</t>
  </si>
  <si>
    <r>
      <rPr>
        <b/>
        <sz val="12"/>
        <rFont val="Times New Roman"/>
        <family val="1"/>
        <charset val="204"/>
      </rPr>
      <t xml:space="preserve">Мероприятия 19. </t>
    </r>
    <r>
      <rPr>
        <sz val="12"/>
        <rFont val="Times New Roman"/>
        <family val="1"/>
        <charset val="204"/>
      </rPr>
      <t>Создание, содержание контейнерных площадок с оснащением их контейнерным оборудованием в муниципальных образовательных организациях, всего, из них:</t>
    </r>
  </si>
  <si>
    <t>60.1.11</t>
  </si>
  <si>
    <t>136.34</t>
  </si>
  <si>
    <r>
      <t>Мероприятие 1.</t>
    </r>
    <r>
      <rPr>
        <sz val="12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организациях, всего, из них:</t>
    </r>
  </si>
  <si>
    <r>
      <t>Мероприятие 2.</t>
    </r>
    <r>
      <rPr>
        <sz val="12"/>
        <rFont val="Times New Roman"/>
        <family val="1"/>
        <charset val="204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</si>
  <si>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3. </t>
    </r>
    <r>
      <rPr>
        <sz val="12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 с частичной компенсацией за счет средств бюджета Асбестовского городского округа</t>
    </r>
  </si>
  <si>
    <r>
      <rPr>
        <b/>
        <sz val="12"/>
        <rFont val="Times New Roman"/>
        <family val="1"/>
        <charset val="204"/>
      </rPr>
      <t xml:space="preserve">Мероприятие 4. </t>
    </r>
    <r>
      <rPr>
        <sz val="12"/>
        <rFont val="Times New Roman"/>
        <family val="1"/>
        <charset val="204"/>
      </rPr>
      <t xml:space="preserve">Обеспечение дополнительного образования детей в муниципальных образовательных организациях, всего, из них: </t>
    </r>
  </si>
  <si>
    <r>
      <t>Мероприятие 1.</t>
    </r>
    <r>
      <rPr>
        <sz val="12"/>
        <rFont val="Times New Roman"/>
        <family val="1"/>
        <charset val="204"/>
      </rP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</si>
  <si>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t>Мероприятие 2.</t>
    </r>
    <r>
      <rPr>
        <sz val="12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детьми, содержания детей в общеобразовательных организациях, всего, из них:</t>
    </r>
  </si>
  <si>
    <r>
      <t>Мероприятие 3.</t>
    </r>
    <r>
      <rPr>
        <sz val="12"/>
        <rFont val="Times New Roman"/>
        <family val="1"/>
        <charset val="204"/>
      </rPr>
      <t xml:space="preserve"> Предоставление общеобразовательными учреждениями услуг логопеда, программ дополнительного образования с выдачей документа, всего, из них: </t>
    </r>
  </si>
  <si>
    <r>
      <t>Мероприятие 4.</t>
    </r>
    <r>
      <rPr>
        <sz val="12"/>
        <rFont val="Times New Roman"/>
        <family val="1"/>
        <charset val="204"/>
      </rPr>
      <t xml:space="preserve"> Обеспечение государственных  гарантий прав граждан на получение  общедоступного и бесплатного дошкольного, начального общего, основного  общего, среднего общего образования в муниципальных общеобразовательных организациях, обеспечение дополнительного   образования детей в муниципальных общеобразовательных организациях, всего, из них:</t>
    </r>
  </si>
  <si>
    <r>
      <t>Мероприятие 5.</t>
    </r>
    <r>
      <rPr>
        <sz val="12"/>
        <rFont val="Times New Roman"/>
        <family val="1"/>
        <charset val="204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общеобразовательных организациях, всего, из них:</t>
    </r>
  </si>
  <si>
    <r>
      <t xml:space="preserve">Мероприятие 6. </t>
    </r>
    <r>
      <rPr>
        <sz val="12"/>
        <rFont val="Times New Roman"/>
        <family val="1"/>
        <charset val="204"/>
      </rPr>
      <t>Осуществление мероприятий по организации питания в муниципальных общеобразовательных организациях, всего, из них:</t>
    </r>
  </si>
  <si>
    <r>
      <t>Мероприятие 7.</t>
    </r>
    <r>
      <rPr>
        <sz val="12"/>
        <rFont val="Times New Roman"/>
        <family val="1"/>
        <charset val="204"/>
      </rPr>
      <t xml:space="preserve">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</si>
  <si>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>Мероприятие 8.</t>
    </r>
    <r>
      <rPr>
        <sz val="12"/>
        <rFont val="Times New Roman"/>
        <family val="1"/>
        <charset val="204"/>
      </rPr>
      <t xml:space="preserve"> Обеспечение дополнительного образования детей в муниципальных общеобразовательных организациях, всего, из них: </t>
    </r>
  </si>
  <si>
    <r>
      <t>Мероприятие 9.</t>
    </r>
    <r>
      <rPr>
        <sz val="12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 с частичной компенсацией за счет средств бюджета Асбестовского городского округа</t>
    </r>
  </si>
  <si>
    <r>
      <t>Мероприятие 1.</t>
    </r>
    <r>
      <rPr>
        <sz val="12"/>
        <rFont val="Times New Roman"/>
        <family val="1"/>
        <charset val="204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</si>
  <si>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>Мероприятие 2.</t>
    </r>
    <r>
      <rPr>
        <sz val="12"/>
        <rFont val="Times New Roman"/>
        <family val="1"/>
        <charset val="204"/>
      </rPr>
      <t xml:space="preserve"> Обеспечение деятельности муниципальных учреждений, осуществляющих полномочия по организации отдыха и оздоровления детей и   подростков всего, из них: </t>
    </r>
  </si>
  <si>
    <r>
      <t xml:space="preserve">Мероприятие 3. </t>
    </r>
    <r>
      <rPr>
        <sz val="12"/>
        <rFont val="Times New Roman"/>
        <family val="1"/>
        <charset val="204"/>
      </rPr>
      <t>Организация отдыха и оздоровления детей и подростков всего, из них:</t>
    </r>
  </si>
  <si>
    <r>
      <t>Мероприятие 4.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Организация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реализации плана  природоохранных мероприятий, всего, из них: </t>
    </r>
  </si>
  <si>
    <r>
      <rPr>
        <b/>
        <sz val="12"/>
        <rFont val="Times New Roman"/>
        <family val="1"/>
        <charset val="204"/>
      </rPr>
      <t>Мероприятие 5.</t>
    </r>
    <r>
      <rPr>
        <sz val="12"/>
        <rFont val="Times New Roman"/>
        <family val="1"/>
        <charset val="204"/>
      </rPr>
      <t xml:space="preserve"> 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  </r>
  </si>
  <si>
    <r>
      <rPr>
        <b/>
        <sz val="12"/>
        <rFont val="Times New Roman"/>
        <family val="1"/>
        <charset val="204"/>
      </rPr>
      <t>Мероприятие 6</t>
    </r>
    <r>
      <rPr>
        <sz val="12"/>
        <rFont val="Times New Roman"/>
        <family val="1"/>
        <charset val="204"/>
      </rPr>
      <t>. Обеспечение персонифицированного финансирования дополнительного образования детей</t>
    </r>
  </si>
  <si>
    <r>
      <t>Мероприятие 1.</t>
    </r>
    <r>
      <rPr>
        <sz val="12"/>
        <rFont val="Times New Roman"/>
        <family val="1"/>
        <charset val="204"/>
      </rPr>
      <t xml:space="preserve"> Организация участия в областных, общероссийских, международных  мероприятиях и организация муниципальных мероприятий, всего, из них:</t>
    </r>
  </si>
  <si>
    <r>
      <t>Мероприятие 2.</t>
    </r>
    <r>
      <rPr>
        <sz val="12"/>
        <rFont val="Times New Roman"/>
        <family val="1"/>
        <charset val="204"/>
      </rPr>
      <t xml:space="preserve"> Создание условий для организации патриотического воспитания граждан, всего, из них:</t>
    </r>
  </si>
  <si>
    <r>
      <rPr>
        <b/>
        <sz val="12"/>
        <rFont val="Times New Roman"/>
        <family val="1"/>
        <charset val="204"/>
      </rPr>
      <t>Мероприятие 3</t>
    </r>
    <r>
      <rPr>
        <sz val="12"/>
        <rFont val="Times New Roman"/>
        <family val="1"/>
        <charset val="204"/>
      </rPr>
      <t>. Организация военно-спортивных игр, всего, из них</t>
    </r>
  </si>
  <si>
    <r>
      <t>Мероприятие 1.</t>
    </r>
    <r>
      <rPr>
        <sz val="12"/>
        <rFont val="Times New Roman"/>
        <family val="1"/>
        <charset val="204"/>
      </rPr>
      <t xml:space="preserve"> Организация мероприятий по укреплению и развитию материально-технической базы муниципальных образовательных организаций АГО, всего, из них: </t>
    </r>
  </si>
  <si>
    <r>
      <t>Мероприятие 2.</t>
    </r>
    <r>
      <rPr>
        <sz val="12"/>
        <rFont val="Times New Roman"/>
        <family val="1"/>
        <charset val="204"/>
      </rPr>
  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  </r>
  </si>
  <si>
    <r>
      <t>Мероприятие 3.</t>
    </r>
    <r>
      <rPr>
        <sz val="12"/>
        <rFont val="Times New Roman"/>
        <family val="1"/>
        <charset val="204"/>
      </rPr>
      <t xml:space="preserve">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</si>
  <si>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t>Мероприятие 4.</t>
    </r>
    <r>
      <rPr>
        <sz val="12"/>
        <rFont val="Times New Roman"/>
        <family val="1"/>
        <charset val="204"/>
      </rPr>
      <t xml:space="preserve">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организации, всего, из них:</t>
    </r>
  </si>
  <si>
    <r>
      <t>Мероприятие 5.</t>
    </r>
    <r>
      <rPr>
        <sz val="12"/>
        <rFont val="Times New Roman"/>
        <family val="1"/>
        <charset val="204"/>
      </rPr>
      <t xml:space="preserve"> Организация мероприятий антитеррористической защищенности образовательных учреждений, всего, из них:</t>
    </r>
  </si>
  <si>
    <r>
      <t xml:space="preserve">Мероприятие 6. </t>
    </r>
    <r>
      <rPr>
        <sz val="12"/>
        <rFont val="Times New Roman"/>
        <family val="1"/>
        <charset val="204"/>
      </rPr>
      <t>Проведение мероприятий по формированию в Асбестовском городском округе сети общеобразовательных организаций, в которых созданы условия для инклюзивного образования детей-инвалидов, в том числе, всего, из них:</t>
    </r>
  </si>
  <si>
    <r>
      <t xml:space="preserve">Мероприятие 7.  </t>
    </r>
    <r>
      <rPr>
        <sz val="12"/>
        <rFont val="Times New Roman"/>
        <family val="1"/>
        <charset val="204"/>
      </rPr>
      <t>Проведение мероприятий по распространению современных моделей успешной социализации детей в образовательных организациях, всего, из них:</t>
    </r>
  </si>
  <si>
    <r>
      <t xml:space="preserve">Мероприятие 8. </t>
    </r>
    <r>
      <rPr>
        <sz val="12"/>
        <rFont val="Times New Roman"/>
        <family val="1"/>
        <charset val="204"/>
      </rPr>
      <t>Обеспечение мероприятий по оборудованию спортивных площадок в муниципальных общеобразовательных организациях, всего, из них:</t>
    </r>
  </si>
  <si>
    <r>
      <t xml:space="preserve">Мероприятие 9.  </t>
    </r>
    <r>
      <rPr>
        <sz val="12"/>
        <rFont val="Times New Roman"/>
        <family val="1"/>
        <charset val="204"/>
      </rPr>
      <t>Создание в образовательных организациях условий для получения детьми-инвалидами качественного образования, всего, ихз них:</t>
    </r>
  </si>
  <si>
    <r>
      <rPr>
        <b/>
        <sz val="12"/>
        <rFont val="Times New Roman"/>
        <family val="1"/>
        <charset val="204"/>
      </rPr>
      <t xml:space="preserve">Мероприятие 11. </t>
    </r>
    <r>
      <rPr>
        <sz val="12"/>
        <rFont val="Times New Roman"/>
        <family val="1"/>
        <charset val="204"/>
      </rPr>
      <t>Выполнение обрезки деревьев на территориях образовательных организаций, всего, из них:</t>
    </r>
  </si>
  <si>
    <r>
      <rPr>
        <b/>
        <sz val="12"/>
        <rFont val="Times New Roman"/>
        <family val="1"/>
        <charset val="204"/>
      </rPr>
      <t xml:space="preserve">Мероприятие 12. </t>
    </r>
    <r>
      <rPr>
        <sz val="12"/>
        <rFont val="Times New Roman"/>
        <family val="1"/>
        <charset val="204"/>
      </rPr>
      <t>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годы, всего, из них:</t>
    </r>
  </si>
  <si>
    <r>
      <rPr>
        <b/>
        <sz val="12"/>
        <rFont val="Times New Roman"/>
        <family val="1"/>
        <charset val="204"/>
      </rPr>
      <t>Мероприятие 13</t>
    </r>
    <r>
      <rPr>
        <sz val="12"/>
        <rFont val="Times New Roman"/>
        <family val="1"/>
        <charset val="204"/>
      </rPr>
      <t>. Создание материально-технических условий для организации контактной зооплощадки на базе "Уголка живой природы" МБУДО СЮН</t>
    </r>
  </si>
  <si>
    <r>
      <t xml:space="preserve">Мероприятие 14. </t>
    </r>
    <r>
      <rPr>
        <sz val="12"/>
        <rFont val="Times New Roman"/>
        <family val="1"/>
        <charset val="204"/>
      </rPr>
      <t>Организация мероприятий антитеррористической защищенности муниципальных загородных оздоровительных лагерей, всего, из них:</t>
    </r>
  </si>
  <si>
    <r>
      <rPr>
        <b/>
        <sz val="12"/>
        <rFont val="Times New Roman"/>
        <family val="1"/>
        <charset val="204"/>
      </rPr>
      <t>Мероприятие 15</t>
    </r>
    <r>
      <rPr>
        <sz val="12"/>
        <rFont val="Times New Roman"/>
        <family val="1"/>
        <charset val="204"/>
      </rPr>
      <t>. Обеспечение мероприятий по оборудованию спортивной площадки МАУ ДЗОЛ "Заря"</t>
    </r>
  </si>
  <si>
    <r>
      <t xml:space="preserve">Мероприятие 16.  </t>
    </r>
    <r>
      <rPr>
        <sz val="12"/>
        <rFont val="Times New Roman"/>
        <family val="1"/>
        <charset val="204"/>
      </rPr>
      <t>Разработка проектно-сметной документации на строительство нового здания МАОУ "Средняя общеобразовательная школа № 30" АГО, расположенного по адресу: г.Асбест, ул. Победы,24, всего, из них:</t>
    </r>
  </si>
  <si>
    <r>
      <rPr>
        <b/>
        <sz val="12"/>
        <rFont val="Times New Roman"/>
        <family val="1"/>
        <charset val="204"/>
      </rPr>
      <t xml:space="preserve">Мероприятие 17. </t>
    </r>
    <r>
      <rPr>
        <sz val="12"/>
        <rFont val="Times New Roman"/>
        <family val="1"/>
        <charset val="204"/>
      </rPr>
      <t>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  </r>
  </si>
  <si>
    <r>
      <rPr>
        <b/>
        <sz val="12"/>
        <rFont val="Times New Roman"/>
        <family val="1"/>
        <charset val="204"/>
      </rPr>
      <t>Мероприятие 18.</t>
    </r>
    <r>
      <rPr>
        <sz val="12"/>
        <rFont val="Times New Roman"/>
        <family val="1"/>
        <charset val="204"/>
      </rPr>
      <t xml:space="preserve">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  </r>
  </si>
  <si>
    <r>
      <t xml:space="preserve">Мероприятие 1. </t>
    </r>
    <r>
      <rPr>
        <sz val="12"/>
        <rFont val="Times New Roman"/>
        <family val="1"/>
        <charset val="204"/>
      </rPr>
      <t xml:space="preserve">Создание материально-технических условий для обеспечения деятельности муниципальных образовательных организаций и органа местного самоуправления в сфере образования (АМБУ ЦОУ), всего, из них: </t>
    </r>
  </si>
  <si>
    <r>
      <t>Мероприятие 2.</t>
    </r>
    <r>
      <rPr>
        <sz val="12"/>
        <rFont val="Times New Roman"/>
        <family val="1"/>
        <charset val="204"/>
      </rPr>
      <t xml:space="preserve"> Организация и проведение общеобластных и муниципальных мероприятий в сфере образования, всего, из них:</t>
    </r>
  </si>
  <si>
    <r>
      <t>Мероприятие 3.</t>
    </r>
    <r>
      <rPr>
        <sz val="12"/>
        <rFont val="Times New Roman"/>
        <family val="1"/>
        <charset val="204"/>
      </rPr>
      <t xml:space="preserve"> Создание условий для оздоровления педагогических работников Свердловской области, всего, из них: </t>
    </r>
  </si>
  <si>
    <r>
      <t>Мероприятие 4.</t>
    </r>
    <r>
      <rPr>
        <sz val="12"/>
        <rFont val="Times New Roman"/>
        <family val="1"/>
        <charset val="204"/>
      </rPr>
      <t xml:space="preserve"> Обеспечение деятельности муниципальных органов (Управление образованием АГО), всего, из них:</t>
    </r>
  </si>
  <si>
    <r>
      <t xml:space="preserve">Мероприятие 1. </t>
    </r>
    <r>
      <rPr>
        <sz val="12"/>
        <rFont val="Times New Roman"/>
        <family val="1"/>
        <charset val="204"/>
      </rPr>
      <t>Обеспечение условий реализации муниципальными образовательными организациями Асбестовского городского округа образовательных программ естественно-научного цикла и профориентационной работы, всего, из них:</t>
    </r>
  </si>
  <si>
    <t>152.1</t>
  </si>
  <si>
    <t>152.3</t>
  </si>
  <si>
    <r>
      <rPr>
        <b/>
        <sz val="12"/>
        <rFont val="Times New Roman"/>
        <family val="1"/>
        <charset val="204"/>
      </rPr>
      <t>Мероприятие 5</t>
    </r>
    <r>
      <rPr>
        <sz val="12"/>
        <rFont val="Times New Roman"/>
        <family val="1"/>
        <charset val="204"/>
      </rPr>
      <t xml:space="preserve"> «Меры материального стимулирования гражданина обучающихся по договорам о целевом обучении на педагогических специальностях, всего, из них:</t>
    </r>
  </si>
  <si>
    <r>
      <rPr>
        <b/>
        <sz val="12"/>
        <rFont val="Times New Roman"/>
        <family val="1"/>
        <charset val="204"/>
      </rPr>
      <t>мероприятие № 2.1</t>
    </r>
    <r>
      <rPr>
        <sz val="12"/>
        <rFont val="Times New Roman"/>
        <family val="1"/>
        <charset val="204"/>
      </rPr>
      <t xml:space="preserve"> Капитальный и текущий ремонт зданий, сооружений, наружных инженерных коммуникаций и объектов благоустройства муниципальных образовательных организаций для приведения в соответствие с требованиями пожарной безопасности и санитарного законодательства, всего, из них: </t>
    </r>
  </si>
  <si>
    <t>108.1</t>
  </si>
  <si>
    <t>108.2</t>
  </si>
  <si>
    <t>70.1</t>
  </si>
  <si>
    <t>48.1</t>
  </si>
  <si>
    <t>50.9</t>
  </si>
  <si>
    <t>50.10</t>
  </si>
  <si>
    <t>48.2</t>
  </si>
  <si>
    <r>
      <t xml:space="preserve">Мероприятие 6.1. </t>
    </r>
    <r>
      <rPr>
        <sz val="12"/>
        <rFont val="Times New Roman"/>
        <family val="1"/>
        <charset val="204"/>
      </rPr>
      <t>Организация бесплатного горячего питания обучающихся, получающих начальное общее образование в муниципальных общеобразовательных организациях Асбестовского городского округа, всего, из них:</t>
    </r>
  </si>
  <si>
    <t>25.3.</t>
  </si>
  <si>
    <t>21.7.</t>
  </si>
  <si>
    <t>136.36</t>
  </si>
  <si>
    <t>136.35</t>
  </si>
  <si>
    <t>24.4.1</t>
  </si>
  <si>
    <t>_</t>
  </si>
  <si>
    <t>136.37</t>
  </si>
  <si>
    <t>136.38</t>
  </si>
  <si>
    <t>136.39</t>
  </si>
  <si>
    <t>136.40</t>
  </si>
  <si>
    <r>
      <rPr>
        <b/>
        <sz val="12"/>
        <rFont val="Times New Roman"/>
        <family val="1"/>
        <charset val="204"/>
      </rPr>
      <t>Мероприятие 20.</t>
    </r>
    <r>
      <rPr>
        <sz val="12"/>
        <rFont val="Times New Roman"/>
        <family val="1"/>
        <charset val="204"/>
      </rPr>
      <t xml:space="preserve"> Создание  материально-технических условий для организации     «Научная цифровая лаборатория «Экспериментариум» в детском саду Теремок» АГО в рамках инициативного бюджетирования, из них: </t>
    </r>
  </si>
  <si>
    <t>136.41</t>
  </si>
  <si>
    <t>136.42</t>
  </si>
  <si>
    <r>
      <rPr>
        <b/>
        <sz val="12"/>
        <rFont val="Times New Roman"/>
        <family val="1"/>
        <charset val="204"/>
      </rPr>
      <t xml:space="preserve">Мероприятие 21. </t>
    </r>
    <r>
      <rPr>
        <sz val="12"/>
        <rFont val="Times New Roman"/>
        <family val="1"/>
        <charset val="204"/>
      </rPr>
      <t xml:space="preserve">Проведение комплексного обследования зданий образовательных организаций с целью определения технического состояния </t>
    </r>
  </si>
  <si>
    <t>112.1</t>
  </si>
  <si>
    <t>112.2</t>
  </si>
  <si>
    <t>112.3</t>
  </si>
  <si>
    <t>112.4</t>
  </si>
  <si>
    <t>87.7</t>
  </si>
  <si>
    <t>87.8</t>
  </si>
  <si>
    <t>87.9</t>
  </si>
  <si>
    <t>60</t>
  </si>
  <si>
    <t>60.4</t>
  </si>
  <si>
    <t>52-1-1</t>
  </si>
  <si>
    <t>86, 89, 89.1, 89.2, 89.3, 90, 91, 92</t>
  </si>
  <si>
    <t>50.11</t>
  </si>
  <si>
    <t>50.12</t>
  </si>
  <si>
    <t>50.13</t>
  </si>
  <si>
    <t>50.14</t>
  </si>
  <si>
    <r>
      <rPr>
        <b/>
        <sz val="12"/>
        <rFont val="Times New Roman"/>
        <family val="1"/>
        <charset val="204"/>
      </rPr>
      <t>Мероприятие 5</t>
    </r>
    <r>
      <rPr>
        <sz val="12"/>
        <rFont val="Times New Roman"/>
        <family val="1"/>
        <charset val="204"/>
      </rPr>
      <t xml:space="preserve"> Организация военно-патриотического воспитания и допризывной подготовки молодых граждан</t>
    </r>
  </si>
  <si>
    <r>
      <t xml:space="preserve">Мероприятие 3.1 </t>
    </r>
    <r>
      <rPr>
        <sz val="12"/>
        <rFont val="Times New Roman"/>
        <family val="1"/>
        <charset val="204"/>
      </rPr>
      <t xml:space="preserve">Создание безопасных условий пребывания в муниципальных организациях отдыха детей и их оздоровления, всего, из них: </t>
    </r>
  </si>
  <si>
    <t>25.4</t>
  </si>
  <si>
    <r>
      <rPr>
        <b/>
        <sz val="12"/>
        <rFont val="Times New Roman"/>
        <family val="1"/>
        <charset val="204"/>
      </rPr>
      <t>Мероприятие 12.</t>
    </r>
    <r>
      <rPr>
        <sz val="12"/>
        <rFont val="Times New Roman"/>
        <family val="1"/>
        <charset val="204"/>
      </rPr>
      <t xml:space="preserve"> Создание в муниципальных общеобразовательных организациях условий для организации горячего питания обучающихся</t>
    </r>
  </si>
  <si>
    <t>136.43</t>
  </si>
  <si>
    <t>136.44</t>
  </si>
  <si>
    <t>136.45</t>
  </si>
  <si>
    <t>136.46</t>
  </si>
  <si>
    <t>52-7</t>
  </si>
  <si>
    <r>
      <t xml:space="preserve">Мероприятие 22. </t>
    </r>
    <r>
      <rPr>
        <sz val="12"/>
        <rFont val="Times New Roman"/>
        <family val="1"/>
        <charset val="204"/>
      </rPr>
      <t xml:space="preserve">Создание  материально-технических условий для реализации проекта инициативного бюджетирования  "Дорожный автогородок. Учимся играя", из них:  </t>
    </r>
  </si>
  <si>
    <t>48-1</t>
  </si>
  <si>
    <t>108.3</t>
  </si>
  <si>
    <t>52-2-2</t>
  </si>
  <si>
    <t>108.4</t>
  </si>
  <si>
    <t>132.1</t>
  </si>
  <si>
    <t>52-2-1</t>
  </si>
  <si>
    <t>132.2</t>
  </si>
  <si>
    <r>
      <rPr>
        <b/>
        <sz val="12"/>
        <rFont val="Times New Roman"/>
        <family val="1"/>
        <charset val="204"/>
      </rPr>
      <t>Мероприятие 8.1.</t>
    </r>
    <r>
      <rPr>
        <sz val="12"/>
        <rFont val="Times New Roman"/>
        <family val="1"/>
        <charset val="204"/>
      </rPr>
      <t xml:space="preserve"> Разработка проектно-сметной документации для обеспечения мероприятий по оборудованию спортивных площадок образовательных организаций</t>
    </r>
  </si>
  <si>
    <r>
      <rPr>
        <b/>
        <sz val="12"/>
        <rFont val="Times New Roman"/>
        <family val="1"/>
        <charset val="204"/>
      </rPr>
      <t xml:space="preserve">Мероприятие 2.2. </t>
    </r>
    <r>
      <rPr>
        <sz val="12"/>
        <rFont val="Times New Roman"/>
        <family val="1"/>
        <charset val="204"/>
      </rPr>
      <t>Разработка проектно-сметной документации и (или) проведение  государственной и негосударственной экспертиз в части определения сметной стоимости для проведения текущих и капитальных ремонтов  в образовательных организациях</t>
    </r>
  </si>
  <si>
    <t>108.5</t>
  </si>
  <si>
    <t>108.6</t>
  </si>
  <si>
    <t>132.3</t>
  </si>
  <si>
    <t>132.4</t>
  </si>
  <si>
    <r>
      <t xml:space="preserve">Мероприятие 8.2. </t>
    </r>
    <r>
      <rPr>
        <sz val="12"/>
        <rFont val="Times New Roman"/>
        <family val="1"/>
        <charset val="204"/>
      </rPr>
      <t>Проведение строительного контроля при осуществлении мероприятий по оборудованию спортивных площадок</t>
    </r>
  </si>
  <si>
    <t>136.47</t>
  </si>
  <si>
    <t>136.48</t>
  </si>
  <si>
    <t>136.49</t>
  </si>
  <si>
    <r>
      <rPr>
        <b/>
        <sz val="12"/>
        <rFont val="Times New Roman"/>
        <family val="1"/>
        <charset val="204"/>
      </rPr>
      <t>Мероприятие 23</t>
    </r>
    <r>
      <rPr>
        <sz val="12"/>
        <rFont val="Times New Roman"/>
        <family val="1"/>
        <charset val="204"/>
      </rPr>
      <t>. Реализация проектов инициативного бюджетирования</t>
    </r>
  </si>
  <si>
    <t>132.5</t>
  </si>
  <si>
    <t>132.6</t>
  </si>
  <si>
    <t>132.7</t>
  </si>
  <si>
    <t>132.8</t>
  </si>
  <si>
    <r>
      <rPr>
        <b/>
        <sz val="12"/>
        <rFont val="Times New Roman"/>
        <family val="1"/>
        <charset val="204"/>
      </rPr>
      <t>Мероприятие 7</t>
    </r>
    <r>
      <rPr>
        <sz val="12"/>
        <rFont val="Times New Roman"/>
        <family val="1"/>
        <charset val="204"/>
      </rPr>
      <t>. Обеспечение осуществления оплаты труда работников муниципальных организаций дополнительного образования,всего из них:</t>
    </r>
  </si>
  <si>
    <t>70.4.1</t>
  </si>
  <si>
    <t>70.4.2</t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</si>
  <si>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Обеспечение функционирования системы персонифицированного финансирования дополнительного образования детей</t>
    </r>
  </si>
  <si>
    <r>
      <t xml:space="preserve">Мероприятие 10. </t>
    </r>
    <r>
      <rPr>
        <sz val="12"/>
        <rFont val="Times New Roman"/>
        <family val="1"/>
        <charset val="204"/>
      </rPr>
      <t>Разработка проектно-сметной документации  здания МБОУ "Основная общеобразовательная школа № 12 АГО, расположенного по адресу: г.Асбест, ул.Физкультурников, 38, всего, ихз них:</t>
    </r>
  </si>
  <si>
    <r>
      <rPr>
        <b/>
        <sz val="12"/>
        <rFont val="Times New Roman"/>
        <family val="1"/>
        <charset val="204"/>
      </rPr>
      <t xml:space="preserve">Мероприятие 5. </t>
    </r>
    <r>
      <rPr>
        <sz val="12"/>
        <rFont val="Times New Roman"/>
        <family val="1"/>
        <charset val="204"/>
      </rPr>
      <t xml:space="preserve">Оплата договоров образовательных  муниципальных учреждений за услуги по обращению с твердыми коммунальными отходами, всего, из них: </t>
    </r>
  </si>
  <si>
    <r>
      <rPr>
        <b/>
        <sz val="12"/>
        <rFont val="Times New Roman"/>
        <family val="1"/>
        <charset val="204"/>
      </rPr>
      <t>Мероприятие 11</t>
    </r>
    <r>
      <rPr>
        <sz val="12"/>
        <rFont val="Times New Roman"/>
        <family val="1"/>
        <charset val="204"/>
      </rPr>
      <t>. Организация выплат ежемесячного денежного вознаграждения за классное руководство педагогических работников муниципальных образовательных организаций Асбестовского городского округа,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всего, из них:</t>
    </r>
  </si>
  <si>
    <r>
      <rPr>
        <b/>
        <sz val="12"/>
        <rFont val="Times New Roman"/>
        <family val="1"/>
        <charset val="204"/>
      </rPr>
      <t>Мероприятие 4.</t>
    </r>
    <r>
      <rPr>
        <sz val="12"/>
        <rFont val="Times New Roman"/>
        <family val="1"/>
        <charset val="204"/>
      </rPr>
      <t xml:space="preserve"> 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  </r>
  </si>
  <si>
    <t>52-2-4</t>
  </si>
  <si>
    <t>36-4, 36-5</t>
  </si>
  <si>
    <t>52-2-3</t>
  </si>
  <si>
    <r>
      <rPr>
        <b/>
        <sz val="12"/>
        <rFont val="Times New Roman"/>
        <family val="1"/>
        <charset val="204"/>
      </rPr>
      <t>Мероприятие № 2.3.</t>
    </r>
    <r>
      <rPr>
        <sz val="12"/>
        <rFont val="Times New Roman"/>
        <family val="1"/>
        <charset val="204"/>
      </rPr>
      <t xml:space="preserve"> Проведение строительного контроля при осуществлении строительства, реконструкции и капитального ремонта</t>
    </r>
  </si>
  <si>
    <r>
      <rPr>
        <b/>
        <sz val="12"/>
        <rFont val="Times New Roman"/>
        <family val="1"/>
        <charset val="204"/>
      </rPr>
      <t>Мероприятие 8.3.</t>
    </r>
    <r>
      <rPr>
        <sz val="12"/>
        <rFont val="Times New Roman"/>
        <family val="1"/>
        <charset val="204"/>
      </rPr>
      <t xml:space="preserve"> Обеспечение мероприятий по оборудованию спортивных площадок в общеобразовательных организациях, всего в том числе:</t>
    </r>
  </si>
  <si>
    <r>
      <t xml:space="preserve">Мероприятие 2. </t>
    </r>
    <r>
      <rPr>
        <sz val="12"/>
        <rFont val="Times New Roman"/>
        <family val="1"/>
        <charset val="204"/>
      </rPr>
      <t>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 в том числе:</t>
    </r>
  </si>
  <si>
    <t>112.5</t>
  </si>
  <si>
    <t>112.6</t>
  </si>
  <si>
    <t>52,57, 55.6</t>
  </si>
  <si>
    <r>
      <rPr>
        <b/>
        <sz val="12"/>
        <rFont val="Times New Roman"/>
        <family val="1"/>
        <charset val="204"/>
      </rPr>
      <t xml:space="preserve">Мероприятие 3.2 </t>
    </r>
    <r>
      <rPr>
        <sz val="12"/>
        <rFont val="Times New Roman"/>
        <family val="1"/>
        <charset val="204"/>
      </rPr>
      <t xml:space="preserve">Проведение строительного контроля при создании безопасных условий пребывания в муниципальных организациях отдыха детей и их оздоровления </t>
    </r>
  </si>
  <si>
    <t>136.47.1</t>
  </si>
  <si>
    <t>52-8</t>
  </si>
  <si>
    <t>4, 5, 7</t>
  </si>
  <si>
    <t>4,5,7</t>
  </si>
  <si>
    <t>11, 29, 31, 58</t>
  </si>
  <si>
    <t>11, 29, 31, 35, 58</t>
  </si>
  <si>
    <r>
      <t>55</t>
    </r>
    <r>
      <rPr>
        <sz val="12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66, 72, 78, 79</t>
    </r>
  </si>
  <si>
    <t>64,70,72,74,75,78,79,80,82</t>
  </si>
  <si>
    <t>План мероприятий муниципальной программы "Развитие системы образования в Асбестовском городском округе до 2027 года"</t>
  </si>
  <si>
    <t>136.50</t>
  </si>
  <si>
    <t>136.52</t>
  </si>
  <si>
    <r>
      <t xml:space="preserve">Мероприятие 24. </t>
    </r>
    <r>
      <rPr>
        <sz val="12"/>
        <rFont val="Times New Roman"/>
        <family val="1"/>
        <charset val="204"/>
      </rPr>
      <t>Реализация мероприятий по модернизации школьных систем образования</t>
    </r>
  </si>
  <si>
    <t>136.53</t>
  </si>
  <si>
    <t>55.7</t>
  </si>
  <si>
    <t>50.15</t>
  </si>
  <si>
    <t>50.16</t>
  </si>
  <si>
    <t>21.8</t>
  </si>
  <si>
    <t>136.54</t>
  </si>
  <si>
    <t>Подпрограмма 6 «Обеспечение реализации муниципальной программы Асбестовского городского округа «Развитие системы образования в Асбестовском городском округе до 2027 года»</t>
  </si>
  <si>
    <t>50.10.1</t>
  </si>
  <si>
    <t>50.10.2</t>
  </si>
  <si>
    <r>
      <rPr>
        <b/>
        <sz val="12"/>
        <rFont val="Times New Roman"/>
        <family val="1"/>
        <charset val="204"/>
      </rPr>
      <t>Мероприятие 11.1</t>
    </r>
    <r>
      <rPr>
        <sz val="12"/>
        <rFont val="Times New Roman"/>
        <family val="1"/>
        <charset val="204"/>
      </rPr>
      <t>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  </r>
  </si>
  <si>
    <r>
      <rPr>
        <b/>
        <sz val="12"/>
        <rFont val="Times New Roman"/>
        <family val="1"/>
        <charset val="204"/>
      </rPr>
      <t>Мероприятие 13</t>
    </r>
    <r>
      <rPr>
        <sz val="12"/>
        <rFont val="Times New Roman"/>
        <family val="1"/>
        <charset val="204"/>
      </rPr>
      <t>. Проведение мероприятий по обеспечению деятельности  советников  директора  по  воспитанию и взаимодействию с детскими  общественными  объединениями  в  муниципальных  общеобразовательных организациях</t>
    </r>
  </si>
  <si>
    <t>50.18</t>
  </si>
  <si>
    <t>50.17</t>
  </si>
  <si>
    <t>70.7.</t>
  </si>
  <si>
    <t>70.8.</t>
  </si>
  <si>
    <t>21.7.1</t>
  </si>
  <si>
    <t>31-19</t>
  </si>
  <si>
    <r>
      <rPr>
        <b/>
        <sz val="12"/>
        <rFont val="Times New Roman"/>
        <family val="1"/>
        <charset val="204"/>
      </rPr>
      <t>Мероприятие 14</t>
    </r>
    <r>
      <rPr>
        <sz val="12"/>
        <rFont val="Times New Roman"/>
        <family val="1"/>
        <charset val="204"/>
      </rPr>
      <t>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  </r>
  </si>
  <si>
    <t xml:space="preserve">Приложение № 2 к муниципальной программе «Развитие системы образования в Асбестовском городском округе до 2024 года утвержденную постановлению администрации Асбестовского городского округа от 04.12.2013 № 766-ПА (в ред. от 27.02.2023 № 115-ПА) </t>
  </si>
  <si>
    <r>
      <rPr>
        <b/>
        <sz val="12"/>
        <rFont val="Times New Roman"/>
        <family val="1"/>
        <charset val="204"/>
      </rPr>
      <t>Мероприятие 8.</t>
    </r>
    <r>
      <rPr>
        <sz val="12"/>
        <rFont val="Times New Roman"/>
        <family val="1"/>
        <charset val="204"/>
      </rPr>
      <t xml:space="preserve">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
</t>
    </r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</si>
</sst>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00"/>
    <numFmt numFmtId="166" formatCode="#,##0.000"/>
    <numFmt numFmtId="167" formatCode="#,##0.000_ ;\-#,##0.000\ "/>
    <numFmt numFmtId="168" formatCode="#,##0.0000"/>
    <numFmt numFmtId="169" formatCode="#,##0.00000"/>
  </numFmts>
  <fonts count="15">
    <font>
      <sz val="11"/>
      <color theme="1"/>
      <name val="Calibri"/>
      <family val="2"/>
      <scheme val="minor"/>
    </font>
    <font>
      <b/>
      <sz val="11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3" fillId="2" borderId="0" xfId="0" applyFont="1" applyFill="1" applyAlignment="1">
      <alignment horizontal="justify" vertical="center"/>
    </xf>
    <xf numFmtId="165" fontId="6" fillId="2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8" fontId="10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168" fontId="10" fillId="2" borderId="6" xfId="0" applyNumberFormat="1" applyFont="1" applyFill="1" applyBorder="1" applyAlignment="1">
      <alignment horizontal="center" vertical="center"/>
    </xf>
    <xf numFmtId="168" fontId="2" fillId="2" borderId="6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166" fontId="2" fillId="2" borderId="1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0" fontId="13" fillId="2" borderId="1" xfId="0" applyFont="1" applyFill="1" applyBorder="1"/>
    <xf numFmtId="166" fontId="10" fillId="2" borderId="1" xfId="0" applyNumberFormat="1" applyFont="1" applyFill="1" applyBorder="1" applyAlignment="1">
      <alignment horizontal="center"/>
    </xf>
    <xf numFmtId="166" fontId="10" fillId="2" borderId="6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6" xfId="0" applyFont="1" applyFill="1" applyBorder="1"/>
    <xf numFmtId="164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/>
    <xf numFmtId="0" fontId="6" fillId="2" borderId="4" xfId="0" applyFont="1" applyFill="1" applyBorder="1"/>
    <xf numFmtId="168" fontId="2" fillId="2" borderId="2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/>
    </xf>
    <xf numFmtId="168" fontId="10" fillId="2" borderId="4" xfId="0" applyNumberFormat="1" applyFont="1" applyFill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1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8" fontId="2" fillId="2" borderId="2" xfId="0" applyNumberFormat="1" applyFont="1" applyFill="1" applyBorder="1" applyAlignment="1">
      <alignment horizontal="center" vertical="center"/>
    </xf>
    <xf numFmtId="166" fontId="2" fillId="2" borderId="18" xfId="0" applyNumberFormat="1" applyFont="1" applyFill="1" applyBorder="1" applyAlignment="1">
      <alignment horizontal="center" vertical="center"/>
    </xf>
    <xf numFmtId="168" fontId="2" fillId="2" borderId="18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0" fontId="6" fillId="2" borderId="7" xfId="0" applyFont="1" applyFill="1" applyBorder="1"/>
    <xf numFmtId="164" fontId="2" fillId="2" borderId="2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166" fontId="2" fillId="2" borderId="16" xfId="0" applyNumberFormat="1" applyFont="1" applyFill="1" applyBorder="1" applyAlignment="1">
      <alignment horizontal="center" vertical="center" wrapText="1"/>
    </xf>
    <xf numFmtId="168" fontId="10" fillId="2" borderId="26" xfId="0" applyNumberFormat="1" applyFont="1" applyFill="1" applyBorder="1" applyAlignment="1">
      <alignment horizontal="center" vertical="center" wrapText="1"/>
    </xf>
    <xf numFmtId="166" fontId="10" fillId="2" borderId="1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6" fontId="2" fillId="2" borderId="18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2" fontId="2" fillId="2" borderId="1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166" fontId="10" fillId="2" borderId="2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6" fontId="2" fillId="2" borderId="20" xfId="0" applyNumberFormat="1" applyFont="1" applyFill="1" applyBorder="1" applyAlignment="1">
      <alignment horizontal="center" vertical="center" wrapText="1"/>
    </xf>
    <xf numFmtId="166" fontId="2" fillId="2" borderId="24" xfId="0" applyNumberFormat="1" applyFont="1" applyFill="1" applyBorder="1" applyAlignment="1">
      <alignment horizontal="center" vertical="center" wrapText="1"/>
    </xf>
    <xf numFmtId="166" fontId="10" fillId="2" borderId="28" xfId="0" applyNumberFormat="1" applyFont="1" applyFill="1" applyBorder="1" applyAlignment="1">
      <alignment horizontal="center" vertical="center" wrapText="1"/>
    </xf>
    <xf numFmtId="166" fontId="2" fillId="2" borderId="19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166" fontId="2" fillId="2" borderId="29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166" fontId="10" fillId="2" borderId="3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6" fontId="2" fillId="2" borderId="23" xfId="0" applyNumberFormat="1" applyFont="1" applyFill="1" applyBorder="1" applyAlignment="1">
      <alignment horizontal="center" vertical="center" wrapText="1"/>
    </xf>
    <xf numFmtId="166" fontId="2" fillId="2" borderId="22" xfId="0" applyNumberFormat="1" applyFont="1" applyFill="1" applyBorder="1" applyAlignment="1">
      <alignment horizontal="center" vertical="center" wrapText="1"/>
    </xf>
    <xf numFmtId="166" fontId="2" fillId="2" borderId="15" xfId="0" applyNumberFormat="1" applyFont="1" applyFill="1" applyBorder="1" applyAlignment="1">
      <alignment horizontal="center" vertical="center" wrapText="1"/>
    </xf>
    <xf numFmtId="166" fontId="2" fillId="2" borderId="13" xfId="0" applyNumberFormat="1" applyFont="1" applyFill="1" applyBorder="1" applyAlignment="1">
      <alignment horizontal="center" vertical="center" wrapText="1"/>
    </xf>
    <xf numFmtId="166" fontId="10" fillId="2" borderId="14" xfId="0" applyNumberFormat="1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/>
    </xf>
    <xf numFmtId="165" fontId="10" fillId="2" borderId="14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166" fontId="2" fillId="2" borderId="24" xfId="0" applyNumberFormat="1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/>
    </xf>
    <xf numFmtId="166" fontId="10" fillId="2" borderId="8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8" fontId="2" fillId="2" borderId="17" xfId="0" applyNumberFormat="1" applyFont="1" applyFill="1" applyBorder="1" applyAlignment="1">
      <alignment horizontal="center" vertical="center"/>
    </xf>
    <xf numFmtId="166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66" fontId="2" fillId="2" borderId="37" xfId="0" applyNumberFormat="1" applyFont="1" applyFill="1" applyBorder="1" applyAlignment="1">
      <alignment horizontal="center" vertical="center"/>
    </xf>
    <xf numFmtId="166" fontId="2" fillId="2" borderId="38" xfId="0" applyNumberFormat="1" applyFont="1" applyFill="1" applyBorder="1" applyAlignment="1">
      <alignment horizontal="center" vertical="center"/>
    </xf>
    <xf numFmtId="166" fontId="2" fillId="2" borderId="3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9" fontId="2" fillId="2" borderId="8" xfId="0" applyNumberFormat="1" applyFont="1" applyFill="1" applyBorder="1" applyAlignment="1">
      <alignment horizontal="center" vertical="center"/>
    </xf>
    <xf numFmtId="169" fontId="2" fillId="2" borderId="15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10" fillId="2" borderId="14" xfId="0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169" fontId="10" fillId="2" borderId="8" xfId="0" applyNumberFormat="1" applyFont="1" applyFill="1" applyBorder="1" applyAlignment="1">
      <alignment horizontal="center" vertical="center"/>
    </xf>
    <xf numFmtId="169" fontId="2" fillId="2" borderId="13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66" fontId="2" fillId="2" borderId="22" xfId="0" applyNumberFormat="1" applyFont="1" applyFill="1" applyBorder="1" applyAlignment="1">
      <alignment horizontal="center" vertical="center"/>
    </xf>
    <xf numFmtId="166" fontId="2" fillId="2" borderId="23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7" fontId="2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9" fontId="2" fillId="2" borderId="8" xfId="0" applyNumberFormat="1" applyFont="1" applyFill="1" applyBorder="1" applyAlignment="1">
      <alignment horizontal="center" vertical="center" wrapText="1"/>
    </xf>
    <xf numFmtId="169" fontId="10" fillId="2" borderId="21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9" fontId="10" fillId="2" borderId="10" xfId="0" applyNumberFormat="1" applyFont="1" applyFill="1" applyBorder="1" applyAlignment="1">
      <alignment horizontal="center" vertical="center" wrapText="1"/>
    </xf>
    <xf numFmtId="167" fontId="2" fillId="2" borderId="7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7" fontId="2" fillId="2" borderId="8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166" fontId="2" fillId="2" borderId="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center" vertical="center"/>
    </xf>
    <xf numFmtId="166" fontId="2" fillId="2" borderId="32" xfId="0" applyNumberFormat="1" applyFont="1" applyFill="1" applyBorder="1" applyAlignment="1">
      <alignment horizontal="center" vertical="center"/>
    </xf>
    <xf numFmtId="166" fontId="2" fillId="2" borderId="31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66" fontId="2" fillId="2" borderId="22" xfId="0" applyNumberFormat="1" applyFont="1" applyFill="1" applyBorder="1" applyAlignment="1">
      <alignment horizontal="center" vertical="center"/>
    </xf>
    <xf numFmtId="166" fontId="2" fillId="2" borderId="23" xfId="0" applyNumberFormat="1" applyFont="1" applyFill="1" applyBorder="1" applyAlignment="1">
      <alignment horizontal="center" vertical="center"/>
    </xf>
    <xf numFmtId="166" fontId="2" fillId="2" borderId="33" xfId="0" applyNumberFormat="1" applyFont="1" applyFill="1" applyBorder="1" applyAlignment="1">
      <alignment horizontal="center" vertical="center"/>
    </xf>
    <xf numFmtId="166" fontId="2" fillId="2" borderId="35" xfId="0" applyNumberFormat="1" applyFont="1" applyFill="1" applyBorder="1" applyAlignment="1">
      <alignment horizontal="center" vertical="center"/>
    </xf>
    <xf numFmtId="166" fontId="2" fillId="2" borderId="34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6" fontId="2" fillId="2" borderId="40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3\common\Users\upr88\Documents\&#1055;&#1088;&#1086;&#1075;&#1088;&#1072;&#1084;&#1084;&#1072;_2024%20&#1075;&#1086;&#1076;\2023%20&#1075;&#1086;&#1076;\Users\goooo\AppData\Local\Temp\Rar$DIa7008.16416\0781-&#1087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08.11"/>
      <sheetName val="Расчет"/>
      <sheetName val="Приложение 2 утвержденное 30.10"/>
      <sheetName val="Изминения"/>
      <sheetName val="Изминения (2)"/>
      <sheetName val="Лист2"/>
      <sheetName val="Приложение 2 11.11 на думу"/>
    </sheetNames>
    <sheetDataSet>
      <sheetData sheetId="0">
        <row r="59">
          <cell r="I59">
            <v>9218.2999999999993</v>
          </cell>
        </row>
      </sheetData>
      <sheetData sheetId="1"/>
      <sheetData sheetId="2"/>
      <sheetData sheetId="3">
        <row r="42">
          <cell r="I42">
            <v>82</v>
          </cell>
        </row>
        <row r="44">
          <cell r="I44">
            <v>0.84</v>
          </cell>
        </row>
        <row r="81">
          <cell r="I81">
            <v>2.67</v>
          </cell>
        </row>
      </sheetData>
      <sheetData sheetId="4">
        <row r="59">
          <cell r="I59">
            <v>-36.200000000000003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6"/>
  <sheetViews>
    <sheetView showGridLines="0" tabSelected="1" zoomScale="60" zoomScaleNormal="60" zoomScaleSheetLayoutView="85" workbookViewId="0">
      <selection activeCell="X18" sqref="X18"/>
    </sheetView>
  </sheetViews>
  <sheetFormatPr defaultColWidth="9.109375" defaultRowHeight="14.4"/>
  <cols>
    <col min="1" max="1" width="7.33203125" style="69" customWidth="1"/>
    <col min="2" max="2" width="36.44140625" style="69" customWidth="1"/>
    <col min="3" max="3" width="21.88671875" style="2" customWidth="1"/>
    <col min="4" max="4" width="11.6640625" style="2" customWidth="1"/>
    <col min="5" max="5" width="12" style="2" customWidth="1"/>
    <col min="6" max="6" width="12.109375" style="2" customWidth="1"/>
    <col min="7" max="7" width="11.88671875" style="2" customWidth="1"/>
    <col min="8" max="8" width="11.6640625" style="2" customWidth="1"/>
    <col min="9" max="9" width="14.6640625" style="2" customWidth="1"/>
    <col min="10" max="10" width="14.44140625" style="2" customWidth="1"/>
    <col min="11" max="11" width="16" style="69" customWidth="1"/>
    <col min="12" max="12" width="13.6640625" style="69" customWidth="1"/>
    <col min="13" max="13" width="17.6640625" style="69" customWidth="1"/>
    <col min="14" max="17" width="14.33203125" style="69" customWidth="1"/>
    <col min="18" max="18" width="12.5546875" style="69" customWidth="1"/>
    <col min="19" max="16384" width="9.109375" style="69"/>
  </cols>
  <sheetData>
    <row r="1" spans="1:18" ht="51" customHeight="1">
      <c r="A1" s="1"/>
      <c r="K1" s="219" t="s">
        <v>281</v>
      </c>
      <c r="L1" s="219"/>
      <c r="M1" s="219"/>
      <c r="N1" s="219"/>
      <c r="O1" s="219"/>
      <c r="P1" s="219"/>
      <c r="Q1" s="219"/>
      <c r="R1" s="219"/>
    </row>
    <row r="2" spans="1:18" ht="29.25" customHeight="1">
      <c r="A2" s="223" t="s">
        <v>259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66" customHeight="1">
      <c r="A3" s="204" t="s">
        <v>21</v>
      </c>
      <c r="B3" s="204" t="s">
        <v>0</v>
      </c>
      <c r="C3" s="230" t="s">
        <v>1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20" t="s">
        <v>20</v>
      </c>
    </row>
    <row r="4" spans="1:18" ht="11.25" customHeight="1">
      <c r="A4" s="204"/>
      <c r="B4" s="204"/>
      <c r="C4" s="232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21"/>
    </row>
    <row r="5" spans="1:18" ht="20.25" customHeight="1">
      <c r="A5" s="204"/>
      <c r="B5" s="204"/>
      <c r="C5" s="204" t="s">
        <v>2</v>
      </c>
      <c r="D5" s="157">
        <v>2014</v>
      </c>
      <c r="E5" s="157">
        <v>2015</v>
      </c>
      <c r="F5" s="157">
        <v>2016</v>
      </c>
      <c r="G5" s="157">
        <v>2017</v>
      </c>
      <c r="H5" s="157">
        <v>2018</v>
      </c>
      <c r="I5" s="157">
        <v>2019</v>
      </c>
      <c r="J5" s="3">
        <v>2020</v>
      </c>
      <c r="K5" s="3">
        <v>2021</v>
      </c>
      <c r="L5" s="157">
        <v>2022</v>
      </c>
      <c r="M5" s="4">
        <v>2023</v>
      </c>
      <c r="N5" s="3">
        <v>2024</v>
      </c>
      <c r="O5" s="3">
        <v>2025</v>
      </c>
      <c r="P5" s="3">
        <v>2026</v>
      </c>
      <c r="Q5" s="3">
        <v>2027</v>
      </c>
      <c r="R5" s="221"/>
    </row>
    <row r="6" spans="1:18" ht="17.25" customHeight="1">
      <c r="A6" s="204"/>
      <c r="B6" s="204"/>
      <c r="C6" s="204"/>
      <c r="D6" s="157" t="s">
        <v>3</v>
      </c>
      <c r="E6" s="157" t="s">
        <v>3</v>
      </c>
      <c r="F6" s="157" t="s">
        <v>3</v>
      </c>
      <c r="G6" s="157" t="s">
        <v>3</v>
      </c>
      <c r="H6" s="157" t="s">
        <v>3</v>
      </c>
      <c r="I6" s="157" t="s">
        <v>3</v>
      </c>
      <c r="J6" s="3" t="s">
        <v>3</v>
      </c>
      <c r="K6" s="3" t="s">
        <v>3</v>
      </c>
      <c r="L6" s="157" t="s">
        <v>3</v>
      </c>
      <c r="M6" s="4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222"/>
    </row>
    <row r="7" spans="1:18" ht="15" hidden="1" customHeight="1">
      <c r="A7" s="5"/>
      <c r="B7" s="6"/>
      <c r="C7" s="6"/>
      <c r="D7" s="6"/>
      <c r="E7" s="6"/>
      <c r="F7" s="6"/>
      <c r="G7" s="6"/>
      <c r="H7" s="6"/>
      <c r="I7" s="6"/>
      <c r="J7" s="7"/>
      <c r="K7" s="7"/>
      <c r="L7" s="42"/>
      <c r="O7" s="70"/>
      <c r="P7" s="42"/>
      <c r="Q7" s="42"/>
      <c r="R7" s="117"/>
    </row>
    <row r="8" spans="1:18" ht="15" hidden="1" customHeight="1">
      <c r="A8" s="8"/>
      <c r="B8" s="42"/>
      <c r="C8" s="42"/>
      <c r="D8" s="42"/>
      <c r="E8" s="42"/>
      <c r="F8" s="42"/>
      <c r="G8" s="42"/>
      <c r="H8" s="42"/>
      <c r="I8" s="42"/>
      <c r="J8" s="70"/>
      <c r="K8" s="70"/>
      <c r="L8" s="42"/>
      <c r="O8" s="70"/>
      <c r="P8" s="42"/>
      <c r="Q8" s="42"/>
      <c r="R8" s="84"/>
    </row>
    <row r="9" spans="1:18" ht="15" hidden="1" customHeight="1">
      <c r="A9" s="8"/>
      <c r="B9" s="42"/>
      <c r="C9" s="42"/>
      <c r="D9" s="42"/>
      <c r="E9" s="42"/>
      <c r="F9" s="42"/>
      <c r="G9" s="42"/>
      <c r="H9" s="42"/>
      <c r="I9" s="42"/>
      <c r="J9" s="70"/>
      <c r="K9" s="70"/>
      <c r="L9" s="42"/>
      <c r="O9" s="70"/>
      <c r="P9" s="42"/>
      <c r="Q9" s="42"/>
      <c r="R9" s="84"/>
    </row>
    <row r="10" spans="1:18" ht="12.75" customHeight="1" thickBot="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88">
        <v>10</v>
      </c>
      <c r="K10" s="88">
        <v>11</v>
      </c>
      <c r="L10" s="10">
        <v>12</v>
      </c>
      <c r="M10" s="121">
        <v>13</v>
      </c>
      <c r="N10" s="88">
        <v>14</v>
      </c>
      <c r="O10" s="88">
        <v>15</v>
      </c>
      <c r="P10" s="88">
        <v>16</v>
      </c>
      <c r="Q10" s="88">
        <v>17</v>
      </c>
      <c r="R10" s="120">
        <v>18</v>
      </c>
    </row>
    <row r="11" spans="1:18" ht="28.2" thickBot="1">
      <c r="A11" s="11">
        <v>1</v>
      </c>
      <c r="B11" s="87" t="s">
        <v>4</v>
      </c>
      <c r="C11" s="182">
        <f>C16</f>
        <v>15485403.887949998</v>
      </c>
      <c r="D11" s="12">
        <v>860770.9</v>
      </c>
      <c r="E11" s="12">
        <v>926529.3</v>
      </c>
      <c r="F11" s="12">
        <f>SUM(F12:F14)</f>
        <v>928436.31799999997</v>
      </c>
      <c r="G11" s="12">
        <f>G13+G14</f>
        <v>961029.45500000007</v>
      </c>
      <c r="H11" s="12">
        <f>H13+H14+H15</f>
        <v>999878.59000000008</v>
      </c>
      <c r="I11" s="23">
        <f>I13+I14+I12</f>
        <v>1146251.9234</v>
      </c>
      <c r="J11" s="90">
        <f>J12+J13+J14+J15</f>
        <v>1172727.9844999998</v>
      </c>
      <c r="K11" s="90">
        <f>K13+K14+K15</f>
        <v>1278120.9565000001</v>
      </c>
      <c r="L11" s="90">
        <f>L13+L14+L15</f>
        <v>1440384.5033999998</v>
      </c>
      <c r="M11" s="180">
        <f>M13+M14+M12</f>
        <v>1548098.3571500001</v>
      </c>
      <c r="N11" s="119">
        <f>N13+N14</f>
        <v>1531248.2</v>
      </c>
      <c r="O11" s="12">
        <f t="shared" ref="O11:Q11" si="0">O13+O14</f>
        <v>1581997.4</v>
      </c>
      <c r="P11" s="12">
        <f t="shared" si="0"/>
        <v>554965</v>
      </c>
      <c r="Q11" s="91">
        <f t="shared" si="0"/>
        <v>554965</v>
      </c>
      <c r="R11" s="4"/>
    </row>
    <row r="12" spans="1:18" ht="15.6">
      <c r="A12" s="13">
        <f>SUM(A11,1)</f>
        <v>2</v>
      </c>
      <c r="B12" s="14" t="s">
        <v>5</v>
      </c>
      <c r="C12" s="15">
        <f>C17</f>
        <v>1683.5</v>
      </c>
      <c r="D12" s="16">
        <v>0</v>
      </c>
      <c r="E12" s="16">
        <v>698</v>
      </c>
      <c r="F12" s="16">
        <v>985.5</v>
      </c>
      <c r="G12" s="16">
        <v>0</v>
      </c>
      <c r="H12" s="16">
        <v>0</v>
      </c>
      <c r="I12" s="15">
        <f>I17</f>
        <v>0</v>
      </c>
      <c r="J12" s="89">
        <f>J17</f>
        <v>0</v>
      </c>
      <c r="K12" s="89">
        <v>0</v>
      </c>
      <c r="L12" s="89">
        <v>0</v>
      </c>
      <c r="M12" s="122">
        <v>0</v>
      </c>
      <c r="N12" s="110">
        <v>0</v>
      </c>
      <c r="O12" s="16">
        <f>O17</f>
        <v>0</v>
      </c>
      <c r="P12" s="16">
        <f t="shared" ref="P12:Q12" si="1">P17</f>
        <v>0</v>
      </c>
      <c r="Q12" s="16">
        <f t="shared" si="1"/>
        <v>0</v>
      </c>
      <c r="R12" s="108"/>
    </row>
    <row r="13" spans="1:18" ht="15.6">
      <c r="A13" s="13">
        <f t="shared" ref="A13:A65" si="2">SUM(A12,1)</f>
        <v>3</v>
      </c>
      <c r="B13" s="19" t="s">
        <v>6</v>
      </c>
      <c r="C13" s="181">
        <f>C18</f>
        <v>8981969.5850499999</v>
      </c>
      <c r="D13" s="103">
        <v>446549.4</v>
      </c>
      <c r="E13" s="103">
        <v>478393.4</v>
      </c>
      <c r="F13" s="103">
        <f>F23+F48+F100+F130+F171+F309</f>
        <v>591349.31799999997</v>
      </c>
      <c r="G13" s="103">
        <f t="shared" ref="G13:I14" si="3">G18</f>
        <v>612551.53899999999</v>
      </c>
      <c r="H13" s="103">
        <f t="shared" si="3"/>
        <v>628999.20000000007</v>
      </c>
      <c r="I13" s="17">
        <f t="shared" si="3"/>
        <v>705713.43550000002</v>
      </c>
      <c r="J13" s="20">
        <f t="shared" ref="J13:Q14" si="4">J18</f>
        <v>723032.78449999983</v>
      </c>
      <c r="K13" s="20">
        <f t="shared" si="4"/>
        <v>824834.55650000006</v>
      </c>
      <c r="L13" s="20">
        <f t="shared" si="4"/>
        <v>931535.7943999999</v>
      </c>
      <c r="M13" s="179">
        <f t="shared" si="4"/>
        <v>1022950.7571500002</v>
      </c>
      <c r="N13" s="111">
        <f>N18</f>
        <v>989026.99999999988</v>
      </c>
      <c r="O13" s="103">
        <f t="shared" ref="O13:Q13" si="5">O18</f>
        <v>1027032.4</v>
      </c>
      <c r="P13" s="103">
        <f t="shared" si="5"/>
        <v>0</v>
      </c>
      <c r="Q13" s="103">
        <f t="shared" si="5"/>
        <v>0</v>
      </c>
      <c r="R13" s="4"/>
    </row>
    <row r="14" spans="1:18" ht="15.6">
      <c r="A14" s="13">
        <f t="shared" si="2"/>
        <v>4</v>
      </c>
      <c r="B14" s="19" t="s">
        <v>7</v>
      </c>
      <c r="C14" s="17">
        <f>C19</f>
        <v>6500460.8938999996</v>
      </c>
      <c r="D14" s="103">
        <v>414221.5</v>
      </c>
      <c r="E14" s="103">
        <f>452461.2-5023.3</f>
        <v>447437.9</v>
      </c>
      <c r="F14" s="103">
        <f>F19</f>
        <v>336101.5</v>
      </c>
      <c r="G14" s="103">
        <f t="shared" si="3"/>
        <v>348477.91600000003</v>
      </c>
      <c r="H14" s="103">
        <f t="shared" si="3"/>
        <v>370842.39999999997</v>
      </c>
      <c r="I14" s="17">
        <f t="shared" si="3"/>
        <v>440538.48790000001</v>
      </c>
      <c r="J14" s="20">
        <f t="shared" si="4"/>
        <v>449553.00000000006</v>
      </c>
      <c r="K14" s="171">
        <f t="shared" si="4"/>
        <v>453085.79999999993</v>
      </c>
      <c r="L14" s="171">
        <f t="shared" si="4"/>
        <v>507938.58999999997</v>
      </c>
      <c r="M14" s="169">
        <f>M19</f>
        <v>525147.6</v>
      </c>
      <c r="N14" s="111">
        <f t="shared" si="4"/>
        <v>542221.20000000007</v>
      </c>
      <c r="O14" s="103">
        <f>O19</f>
        <v>554965</v>
      </c>
      <c r="P14" s="103">
        <f t="shared" si="4"/>
        <v>554965</v>
      </c>
      <c r="Q14" s="103">
        <f t="shared" si="4"/>
        <v>554965</v>
      </c>
      <c r="R14" s="4"/>
    </row>
    <row r="15" spans="1:18" ht="16.2" thickBot="1">
      <c r="A15" s="21" t="s">
        <v>70</v>
      </c>
      <c r="B15" s="19" t="s">
        <v>62</v>
      </c>
      <c r="C15" s="105">
        <f>C20</f>
        <v>1289.9090000000001</v>
      </c>
      <c r="D15" s="22">
        <f t="shared" ref="D15:M15" si="6">D20</f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36.99</v>
      </c>
      <c r="I15" s="74">
        <f t="shared" si="6"/>
        <v>0</v>
      </c>
      <c r="J15" s="93">
        <f t="shared" si="6"/>
        <v>142.19999999999999</v>
      </c>
      <c r="K15" s="93">
        <f>K20</f>
        <v>200.6</v>
      </c>
      <c r="L15" s="93">
        <f>L20</f>
        <v>910.11900000000003</v>
      </c>
      <c r="M15" s="123">
        <f t="shared" si="6"/>
        <v>0</v>
      </c>
      <c r="N15" s="106">
        <f>N20</f>
        <v>0</v>
      </c>
      <c r="O15" s="26">
        <f t="shared" ref="O15:Q15" si="7">O20</f>
        <v>0</v>
      </c>
      <c r="P15" s="26">
        <f t="shared" si="7"/>
        <v>0</v>
      </c>
      <c r="Q15" s="26">
        <f t="shared" si="7"/>
        <v>0</v>
      </c>
      <c r="R15" s="4"/>
    </row>
    <row r="16" spans="1:18" ht="16.2" thickBot="1">
      <c r="A16" s="13">
        <f>SUM(A14,1)</f>
        <v>5</v>
      </c>
      <c r="B16" s="92" t="s">
        <v>8</v>
      </c>
      <c r="C16" s="182">
        <f>SUM(D16:Q16)</f>
        <v>15485403.887949998</v>
      </c>
      <c r="D16" s="12">
        <v>860770.9</v>
      </c>
      <c r="E16" s="12">
        <v>926529.3</v>
      </c>
      <c r="F16" s="12">
        <f>F17+F18+F19</f>
        <v>928436.31799999997</v>
      </c>
      <c r="G16" s="12">
        <f>G18+G19</f>
        <v>961029.45500000007</v>
      </c>
      <c r="H16" s="12">
        <f>H18+H19+H20</f>
        <v>999878.59000000008</v>
      </c>
      <c r="I16" s="23">
        <f>I18+I19+I17</f>
        <v>1146251.9234</v>
      </c>
      <c r="J16" s="90">
        <f>J17+J18+J19+J20</f>
        <v>1172727.9844999998</v>
      </c>
      <c r="K16" s="90">
        <f>K18+K19+K20</f>
        <v>1278120.9565000001</v>
      </c>
      <c r="L16" s="107">
        <f>L18+L19+L20</f>
        <v>1440384.5033999998</v>
      </c>
      <c r="M16" s="180">
        <f>M18+M19+M17</f>
        <v>1548098.3571500001</v>
      </c>
      <c r="N16" s="112">
        <f>N18+N19</f>
        <v>1531248.2</v>
      </c>
      <c r="O16" s="12">
        <f t="shared" ref="O16:Q16" si="8">O18+O19</f>
        <v>1581997.4</v>
      </c>
      <c r="P16" s="12">
        <f t="shared" si="8"/>
        <v>554965</v>
      </c>
      <c r="Q16" s="91">
        <f t="shared" si="8"/>
        <v>554965</v>
      </c>
      <c r="R16" s="4"/>
    </row>
    <row r="17" spans="1:18" ht="15.6">
      <c r="A17" s="13">
        <f t="shared" si="2"/>
        <v>6</v>
      </c>
      <c r="B17" s="19" t="s">
        <v>5</v>
      </c>
      <c r="C17" s="15">
        <f>SUM(D17:Q17)</f>
        <v>1683.5</v>
      </c>
      <c r="D17" s="16">
        <v>0</v>
      </c>
      <c r="E17" s="16">
        <v>698</v>
      </c>
      <c r="F17" s="16">
        <v>985.5</v>
      </c>
      <c r="G17" s="16">
        <v>0</v>
      </c>
      <c r="H17" s="16">
        <v>0</v>
      </c>
      <c r="I17" s="15">
        <f>I159</f>
        <v>0</v>
      </c>
      <c r="J17" s="89">
        <v>0</v>
      </c>
      <c r="K17" s="89">
        <v>0</v>
      </c>
      <c r="L17" s="89">
        <v>0</v>
      </c>
      <c r="M17" s="122">
        <v>0</v>
      </c>
      <c r="N17" s="18">
        <v>0</v>
      </c>
      <c r="O17" s="16">
        <v>0</v>
      </c>
      <c r="P17" s="16">
        <v>0</v>
      </c>
      <c r="Q17" s="16">
        <v>0</v>
      </c>
      <c r="R17" s="4"/>
    </row>
    <row r="18" spans="1:18" ht="15.6">
      <c r="A18" s="13">
        <f t="shared" si="2"/>
        <v>7</v>
      </c>
      <c r="B18" s="19" t="s">
        <v>6</v>
      </c>
      <c r="C18" s="181">
        <f>SUM(D18:Q18)</f>
        <v>8981969.5850499999</v>
      </c>
      <c r="D18" s="103">
        <v>446549.4</v>
      </c>
      <c r="E18" s="103">
        <v>478393.4</v>
      </c>
      <c r="F18" s="103">
        <f>F13</f>
        <v>591349.31799999997</v>
      </c>
      <c r="G18" s="103">
        <f>G23+G48+G100+G130+G160+G312</f>
        <v>612551.53899999999</v>
      </c>
      <c r="H18" s="103">
        <f>H23+H48+H100+H130+H160+H312</f>
        <v>628999.20000000007</v>
      </c>
      <c r="I18" s="17">
        <f>I23+I48+I100+I130+I160+I312</f>
        <v>705713.43550000002</v>
      </c>
      <c r="J18" s="20">
        <f>J23+J48+J100+J130+J160+J312</f>
        <v>723032.78449999983</v>
      </c>
      <c r="K18" s="20">
        <f>K23+K48+K100+K130+K160+K309</f>
        <v>824834.55650000006</v>
      </c>
      <c r="L18" s="171">
        <f t="shared" ref="L18:Q18" si="9">L23+L48+L100+L130+L160+L312</f>
        <v>931535.7943999999</v>
      </c>
      <c r="M18" s="179">
        <f t="shared" si="9"/>
        <v>1022950.7571500002</v>
      </c>
      <c r="N18" s="111">
        <f t="shared" si="9"/>
        <v>989026.99999999988</v>
      </c>
      <c r="O18" s="103">
        <f t="shared" si="9"/>
        <v>1027032.4</v>
      </c>
      <c r="P18" s="103">
        <f t="shared" si="9"/>
        <v>0</v>
      </c>
      <c r="Q18" s="103">
        <f t="shared" si="9"/>
        <v>0</v>
      </c>
      <c r="R18" s="4"/>
    </row>
    <row r="19" spans="1:18" ht="15.6">
      <c r="A19" s="24">
        <f t="shared" si="2"/>
        <v>8</v>
      </c>
      <c r="B19" s="25" t="s">
        <v>7</v>
      </c>
      <c r="C19" s="74">
        <f>SUM(D19:Q19)</f>
        <v>6500460.8938999996</v>
      </c>
      <c r="D19" s="26">
        <v>414221.5</v>
      </c>
      <c r="E19" s="26">
        <f>452461.2-5023.3</f>
        <v>447437.9</v>
      </c>
      <c r="F19" s="26">
        <f>F27+F52+F104+F134+F166+F291+F313</f>
        <v>336101.5</v>
      </c>
      <c r="G19" s="26">
        <f>G27+G52+G104+G134+G166+G294+G310</f>
        <v>348477.91600000003</v>
      </c>
      <c r="H19" s="26">
        <f>H27+H52+H104+H134+H166+H294+H313</f>
        <v>370842.39999999997</v>
      </c>
      <c r="I19" s="17">
        <f>I27+I52+I104+I134+I161+I291+I313-0.0005</f>
        <v>440538.48790000001</v>
      </c>
      <c r="J19" s="171">
        <f>J27+J52+J104+J134+J166+J294+J313</f>
        <v>449553.00000000006</v>
      </c>
      <c r="K19" s="171">
        <f>K27+K52+K104+K134+K166+K294+K310</f>
        <v>453085.79999999993</v>
      </c>
      <c r="L19" s="171">
        <f t="shared" ref="L19:Q19" si="10">L27+L52+L104+L134+L166+L294+L313</f>
        <v>507938.58999999997</v>
      </c>
      <c r="M19" s="124">
        <f t="shared" si="10"/>
        <v>525147.6</v>
      </c>
      <c r="N19" s="113">
        <f t="shared" si="10"/>
        <v>542221.20000000007</v>
      </c>
      <c r="O19" s="103">
        <f t="shared" si="10"/>
        <v>554965</v>
      </c>
      <c r="P19" s="103">
        <f t="shared" si="10"/>
        <v>554965</v>
      </c>
      <c r="Q19" s="103">
        <f t="shared" si="10"/>
        <v>554965</v>
      </c>
      <c r="R19" s="109"/>
    </row>
    <row r="20" spans="1:18" ht="16.2" thickBot="1">
      <c r="A20" s="27" t="s">
        <v>69</v>
      </c>
      <c r="B20" s="19" t="s">
        <v>62</v>
      </c>
      <c r="C20" s="103">
        <f>SUM(D20:Q20)</f>
        <v>1289.9090000000001</v>
      </c>
      <c r="D20" s="103">
        <f t="shared" ref="D20:L20" si="11">D162</f>
        <v>0</v>
      </c>
      <c r="E20" s="103">
        <f t="shared" si="11"/>
        <v>0</v>
      </c>
      <c r="F20" s="103">
        <f t="shared" si="11"/>
        <v>0</v>
      </c>
      <c r="G20" s="103">
        <f t="shared" si="11"/>
        <v>0</v>
      </c>
      <c r="H20" s="103">
        <f t="shared" si="11"/>
        <v>36.99</v>
      </c>
      <c r="I20" s="17">
        <f t="shared" si="11"/>
        <v>0</v>
      </c>
      <c r="J20" s="171">
        <f t="shared" si="11"/>
        <v>142.19999999999999</v>
      </c>
      <c r="K20" s="171">
        <f t="shared" si="11"/>
        <v>200.6</v>
      </c>
      <c r="L20" s="171">
        <f t="shared" si="11"/>
        <v>910.11900000000003</v>
      </c>
      <c r="M20" s="125">
        <f>M162</f>
        <v>0</v>
      </c>
      <c r="N20" s="111">
        <f>N162</f>
        <v>0</v>
      </c>
      <c r="O20" s="103">
        <f t="shared" ref="O20:Q20" si="12">O162</f>
        <v>0</v>
      </c>
      <c r="P20" s="103">
        <f t="shared" si="12"/>
        <v>0</v>
      </c>
      <c r="Q20" s="103">
        <f t="shared" si="12"/>
        <v>0</v>
      </c>
      <c r="R20" s="4"/>
    </row>
    <row r="21" spans="1:18" ht="17.25" customHeight="1" thickBot="1">
      <c r="A21" s="13">
        <f>SUM(A19,1)</f>
        <v>9</v>
      </c>
      <c r="B21" s="224" t="s">
        <v>9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6"/>
    </row>
    <row r="22" spans="1:18" ht="31.2">
      <c r="A22" s="28">
        <f t="shared" si="2"/>
        <v>10</v>
      </c>
      <c r="B22" s="19" t="s">
        <v>10</v>
      </c>
      <c r="C22" s="30">
        <f>SUM(D22:Q22)</f>
        <v>6060830.2500000019</v>
      </c>
      <c r="D22" s="30">
        <v>333475.3</v>
      </c>
      <c r="E22" s="30">
        <v>357530.8</v>
      </c>
      <c r="F22" s="30">
        <f>SUM(F23:F24)</f>
        <v>357788.5</v>
      </c>
      <c r="G22" s="30">
        <f t="shared" ref="G22:M22" si="13">G23+G24</f>
        <v>364946.76699999999</v>
      </c>
      <c r="H22" s="30">
        <f t="shared" si="13"/>
        <v>388335.8</v>
      </c>
      <c r="I22" s="29">
        <f t="shared" si="13"/>
        <v>439417.48300000001</v>
      </c>
      <c r="J22" s="30">
        <f t="shared" si="13"/>
        <v>469023</v>
      </c>
      <c r="K22" s="31">
        <f t="shared" si="13"/>
        <v>509754.8</v>
      </c>
      <c r="L22" s="31">
        <f t="shared" si="13"/>
        <v>554219.6</v>
      </c>
      <c r="M22" s="126">
        <f t="shared" si="13"/>
        <v>585230.1</v>
      </c>
      <c r="N22" s="94">
        <f>N23+N24</f>
        <v>622063.9</v>
      </c>
      <c r="O22" s="94">
        <f t="shared" ref="O22:Q22" si="14">O23+O24</f>
        <v>645493.4</v>
      </c>
      <c r="P22" s="94">
        <f t="shared" si="14"/>
        <v>216775.40000000002</v>
      </c>
      <c r="Q22" s="94">
        <f t="shared" si="14"/>
        <v>216775.40000000002</v>
      </c>
      <c r="R22" s="173"/>
    </row>
    <row r="23" spans="1:18" ht="15.6">
      <c r="A23" s="28">
        <f t="shared" si="2"/>
        <v>11</v>
      </c>
      <c r="B23" s="166" t="s">
        <v>6</v>
      </c>
      <c r="C23" s="162">
        <f>SUM(D23:Q23)</f>
        <v>3698965.8</v>
      </c>
      <c r="D23" s="162">
        <v>171890.5</v>
      </c>
      <c r="E23" s="162">
        <v>185108</v>
      </c>
      <c r="F23" s="162">
        <f>SUM(F33,F36)</f>
        <v>243205.1</v>
      </c>
      <c r="G23" s="162">
        <f t="shared" ref="G23:J24" si="15">G26</f>
        <v>244300</v>
      </c>
      <c r="H23" s="162">
        <f t="shared" si="15"/>
        <v>271251.8</v>
      </c>
      <c r="I23" s="32">
        <f t="shared" si="15"/>
        <v>303538.40000000002</v>
      </c>
      <c r="J23" s="162">
        <f t="shared" si="15"/>
        <v>316743</v>
      </c>
      <c r="K23" s="161">
        <f t="shared" ref="K23:Q24" si="16">K26</f>
        <v>346819</v>
      </c>
      <c r="L23" s="161">
        <f t="shared" si="16"/>
        <v>379937</v>
      </c>
      <c r="M23" s="127">
        <f t="shared" si="16"/>
        <v>395225</v>
      </c>
      <c r="N23" s="102">
        <f>N26</f>
        <v>412230</v>
      </c>
      <c r="O23" s="102">
        <f t="shared" ref="O23:Q23" si="17">O26</f>
        <v>428718</v>
      </c>
      <c r="P23" s="102">
        <f t="shared" si="17"/>
        <v>0</v>
      </c>
      <c r="Q23" s="102">
        <f t="shared" si="17"/>
        <v>0</v>
      </c>
      <c r="R23" s="173"/>
    </row>
    <row r="24" spans="1:18" ht="15.6">
      <c r="A24" s="28">
        <f t="shared" si="2"/>
        <v>12</v>
      </c>
      <c r="B24" s="166" t="s">
        <v>7</v>
      </c>
      <c r="C24" s="162">
        <f t="shared" ref="C24:C26" si="18">SUM(D24:Q24)</f>
        <v>2361864.4499999997</v>
      </c>
      <c r="D24" s="162">
        <v>161584.79999999999</v>
      </c>
      <c r="E24" s="162">
        <f>174431.9-2009.1</f>
        <v>172422.8</v>
      </c>
      <c r="F24" s="162">
        <f>F27</f>
        <v>114583.4</v>
      </c>
      <c r="G24" s="162">
        <f t="shared" si="15"/>
        <v>120646.76700000001</v>
      </c>
      <c r="H24" s="162">
        <f t="shared" si="15"/>
        <v>117084</v>
      </c>
      <c r="I24" s="32">
        <f t="shared" si="15"/>
        <v>135879.08299999998</v>
      </c>
      <c r="J24" s="162">
        <f t="shared" si="15"/>
        <v>152280</v>
      </c>
      <c r="K24" s="161">
        <f>K27</f>
        <v>162935.79999999999</v>
      </c>
      <c r="L24" s="161">
        <f t="shared" si="16"/>
        <v>174282.6</v>
      </c>
      <c r="M24" s="127">
        <f t="shared" si="16"/>
        <v>190005.1</v>
      </c>
      <c r="N24" s="102">
        <f t="shared" si="16"/>
        <v>209833.90000000002</v>
      </c>
      <c r="O24" s="102">
        <f>O27</f>
        <v>216775.40000000002</v>
      </c>
      <c r="P24" s="102">
        <f t="shared" si="16"/>
        <v>216775.40000000002</v>
      </c>
      <c r="Q24" s="102">
        <f t="shared" si="16"/>
        <v>216775.40000000002</v>
      </c>
      <c r="R24" s="173"/>
    </row>
    <row r="25" spans="1:18" ht="15.6">
      <c r="A25" s="28">
        <f t="shared" si="2"/>
        <v>13</v>
      </c>
      <c r="B25" s="166" t="s">
        <v>8</v>
      </c>
      <c r="C25" s="162">
        <f t="shared" si="18"/>
        <v>6060830.2500000019</v>
      </c>
      <c r="D25" s="30">
        <v>333475.3</v>
      </c>
      <c r="E25" s="30">
        <v>357530.8</v>
      </c>
      <c r="F25" s="30">
        <f>SUM(F26:F27)</f>
        <v>357788.5</v>
      </c>
      <c r="G25" s="30">
        <f t="shared" ref="G25:M25" si="19">G26+G27</f>
        <v>364946.76699999999</v>
      </c>
      <c r="H25" s="30">
        <f t="shared" si="19"/>
        <v>388335.8</v>
      </c>
      <c r="I25" s="29">
        <f t="shared" si="19"/>
        <v>439417.48300000001</v>
      </c>
      <c r="J25" s="30">
        <f t="shared" si="19"/>
        <v>469023</v>
      </c>
      <c r="K25" s="31">
        <f t="shared" si="19"/>
        <v>509754.8</v>
      </c>
      <c r="L25" s="31">
        <f t="shared" si="19"/>
        <v>554219.6</v>
      </c>
      <c r="M25" s="128">
        <f t="shared" si="19"/>
        <v>585230.1</v>
      </c>
      <c r="N25" s="94">
        <f>N26+N27</f>
        <v>622063.9</v>
      </c>
      <c r="O25" s="94">
        <f t="shared" ref="O25:Q25" si="20">O26+O27</f>
        <v>645493.4</v>
      </c>
      <c r="P25" s="94">
        <f t="shared" si="20"/>
        <v>216775.40000000002</v>
      </c>
      <c r="Q25" s="94">
        <f t="shared" si="20"/>
        <v>216775.40000000002</v>
      </c>
      <c r="R25" s="173"/>
    </row>
    <row r="26" spans="1:18" ht="15.6">
      <c r="A26" s="28">
        <f t="shared" si="2"/>
        <v>14</v>
      </c>
      <c r="B26" s="166" t="s">
        <v>6</v>
      </c>
      <c r="C26" s="162">
        <f t="shared" si="18"/>
        <v>3698965.8</v>
      </c>
      <c r="D26" s="162">
        <v>171890.5</v>
      </c>
      <c r="E26" s="162">
        <v>185108</v>
      </c>
      <c r="F26" s="162">
        <f>F23</f>
        <v>243205.1</v>
      </c>
      <c r="G26" s="162">
        <f t="shared" ref="G26:J27" si="21">G30</f>
        <v>244300</v>
      </c>
      <c r="H26" s="162">
        <f t="shared" si="21"/>
        <v>271251.8</v>
      </c>
      <c r="I26" s="32">
        <f t="shared" si="21"/>
        <v>303538.40000000002</v>
      </c>
      <c r="J26" s="162">
        <f t="shared" si="21"/>
        <v>316743</v>
      </c>
      <c r="K26" s="161">
        <f t="shared" ref="K26:Q27" si="22">K30</f>
        <v>346819</v>
      </c>
      <c r="L26" s="161">
        <f t="shared" si="22"/>
        <v>379937</v>
      </c>
      <c r="M26" s="127">
        <f t="shared" si="22"/>
        <v>395225</v>
      </c>
      <c r="N26" s="102">
        <f>N30</f>
        <v>412230</v>
      </c>
      <c r="O26" s="102">
        <f t="shared" ref="O26:Q26" si="23">O30</f>
        <v>428718</v>
      </c>
      <c r="P26" s="102">
        <f t="shared" si="23"/>
        <v>0</v>
      </c>
      <c r="Q26" s="102">
        <f t="shared" si="23"/>
        <v>0</v>
      </c>
      <c r="R26" s="173"/>
    </row>
    <row r="27" spans="1:18" ht="16.2" thickBot="1">
      <c r="A27" s="33">
        <f t="shared" si="2"/>
        <v>15</v>
      </c>
      <c r="B27" s="166" t="s">
        <v>7</v>
      </c>
      <c r="C27" s="162">
        <f>SUM(D27:Q27)</f>
        <v>2361864.4499999997</v>
      </c>
      <c r="D27" s="162">
        <v>161584.79999999999</v>
      </c>
      <c r="E27" s="162">
        <f>174431.9-2009.1</f>
        <v>172422.8</v>
      </c>
      <c r="F27" s="162">
        <f>F31</f>
        <v>114583.4</v>
      </c>
      <c r="G27" s="162">
        <f t="shared" si="21"/>
        <v>120646.76700000001</v>
      </c>
      <c r="H27" s="162">
        <f t="shared" si="21"/>
        <v>117084</v>
      </c>
      <c r="I27" s="32">
        <f>I31</f>
        <v>135879.08299999998</v>
      </c>
      <c r="J27" s="162">
        <f t="shared" si="21"/>
        <v>152280</v>
      </c>
      <c r="K27" s="161">
        <f t="shared" si="22"/>
        <v>162935.79999999999</v>
      </c>
      <c r="L27" s="161">
        <f t="shared" si="22"/>
        <v>174282.6</v>
      </c>
      <c r="M27" s="129">
        <f>M31</f>
        <v>190005.1</v>
      </c>
      <c r="N27" s="102">
        <f>N31</f>
        <v>209833.90000000002</v>
      </c>
      <c r="O27" s="102">
        <f>O31</f>
        <v>216775.40000000002</v>
      </c>
      <c r="P27" s="102">
        <f t="shared" si="22"/>
        <v>216775.40000000002</v>
      </c>
      <c r="Q27" s="102">
        <f t="shared" si="22"/>
        <v>216775.40000000002</v>
      </c>
      <c r="R27" s="173"/>
    </row>
    <row r="28" spans="1:18" ht="16.2" thickBot="1">
      <c r="A28" s="34">
        <f t="shared" si="2"/>
        <v>16</v>
      </c>
      <c r="B28" s="196" t="s">
        <v>11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7"/>
      <c r="M28" s="197"/>
      <c r="N28" s="196"/>
      <c r="O28" s="196"/>
      <c r="P28" s="196"/>
      <c r="Q28" s="196"/>
      <c r="R28" s="196"/>
    </row>
    <row r="29" spans="1:18" ht="31.2">
      <c r="A29" s="28">
        <f t="shared" si="2"/>
        <v>17</v>
      </c>
      <c r="B29" s="14" t="s">
        <v>12</v>
      </c>
      <c r="C29" s="77">
        <f t="shared" ref="C29:C37" si="24">SUM(D29:Q29)</f>
        <v>6060830.2500000019</v>
      </c>
      <c r="D29" s="77">
        <v>333475.3</v>
      </c>
      <c r="E29" s="77">
        <v>357530.8</v>
      </c>
      <c r="F29" s="77">
        <f>SUM(F30:F31)</f>
        <v>357788.5</v>
      </c>
      <c r="G29" s="77">
        <f t="shared" ref="G29:P29" si="25">G30+G31</f>
        <v>364946.76699999999</v>
      </c>
      <c r="H29" s="77">
        <f t="shared" si="25"/>
        <v>388335.8</v>
      </c>
      <c r="I29" s="76">
        <f t="shared" si="25"/>
        <v>439417.48300000001</v>
      </c>
      <c r="J29" s="78">
        <f t="shared" si="25"/>
        <v>469023</v>
      </c>
      <c r="K29" s="31">
        <f t="shared" si="25"/>
        <v>509754.8</v>
      </c>
      <c r="L29" s="31">
        <f t="shared" si="25"/>
        <v>554219.6</v>
      </c>
      <c r="M29" s="126">
        <f t="shared" si="25"/>
        <v>585230.1</v>
      </c>
      <c r="N29" s="95">
        <f t="shared" si="25"/>
        <v>622063.9</v>
      </c>
      <c r="O29" s="95">
        <f t="shared" si="25"/>
        <v>645493.4</v>
      </c>
      <c r="P29" s="95">
        <f t="shared" si="25"/>
        <v>216775.40000000002</v>
      </c>
      <c r="Q29" s="95">
        <f>Q30+Q31</f>
        <v>216775.40000000002</v>
      </c>
      <c r="R29" s="168"/>
    </row>
    <row r="30" spans="1:18" ht="15.6">
      <c r="A30" s="28">
        <f t="shared" si="2"/>
        <v>18</v>
      </c>
      <c r="B30" s="166" t="s">
        <v>6</v>
      </c>
      <c r="C30" s="162">
        <f t="shared" si="24"/>
        <v>3698965.8</v>
      </c>
      <c r="D30" s="162">
        <v>171890.5</v>
      </c>
      <c r="E30" s="162">
        <v>185108</v>
      </c>
      <c r="F30" s="162">
        <f>F36</f>
        <v>243205.1</v>
      </c>
      <c r="G30" s="162">
        <f>G33+G36</f>
        <v>244300</v>
      </c>
      <c r="H30" s="162">
        <f>H33+H36</f>
        <v>271251.8</v>
      </c>
      <c r="I30" s="32">
        <f>I33+I36+I40+I43</f>
        <v>303538.40000000002</v>
      </c>
      <c r="J30" s="161">
        <f>J36+J40</f>
        <v>316743</v>
      </c>
      <c r="K30" s="161">
        <f>K33+K36+K40</f>
        <v>346819</v>
      </c>
      <c r="L30" s="161">
        <f>L33+L36+L40</f>
        <v>379937</v>
      </c>
      <c r="M30" s="127">
        <f>M33+M36+M40</f>
        <v>395225</v>
      </c>
      <c r="N30" s="102">
        <f>N33+N36+N40</f>
        <v>412230</v>
      </c>
      <c r="O30" s="102">
        <f t="shared" ref="O30:Q30" si="26">O33+O36+O40</f>
        <v>428718</v>
      </c>
      <c r="P30" s="102">
        <f t="shared" si="26"/>
        <v>0</v>
      </c>
      <c r="Q30" s="102">
        <f t="shared" si="26"/>
        <v>0</v>
      </c>
      <c r="R30" s="173"/>
    </row>
    <row r="31" spans="1:18" ht="15.6">
      <c r="A31" s="28">
        <f t="shared" si="2"/>
        <v>19</v>
      </c>
      <c r="B31" s="166" t="s">
        <v>7</v>
      </c>
      <c r="C31" s="162">
        <f t="shared" si="24"/>
        <v>2361864.4499999997</v>
      </c>
      <c r="D31" s="162">
        <v>161584.79999999999</v>
      </c>
      <c r="E31" s="162">
        <f>174431.9-2009.1</f>
        <v>172422.8</v>
      </c>
      <c r="F31" s="162">
        <f>F34</f>
        <v>114583.4</v>
      </c>
      <c r="G31" s="162">
        <f>G34</f>
        <v>120646.76700000001</v>
      </c>
      <c r="H31" s="162">
        <f>H34+H38</f>
        <v>117084</v>
      </c>
      <c r="I31" s="32">
        <f>I34+I44</f>
        <v>135879.08299999998</v>
      </c>
      <c r="J31" s="161">
        <f>J34+J38</f>
        <v>152280</v>
      </c>
      <c r="K31" s="161">
        <f>K34+K38+K41</f>
        <v>162935.79999999999</v>
      </c>
      <c r="L31" s="161">
        <f>L34+L41</f>
        <v>174282.6</v>
      </c>
      <c r="M31" s="127">
        <f>M34+M41</f>
        <v>190005.1</v>
      </c>
      <c r="N31" s="102">
        <f>N34+N38+N41+N44</f>
        <v>209833.90000000002</v>
      </c>
      <c r="O31" s="102">
        <f>O34+O38+O41+O44</f>
        <v>216775.40000000002</v>
      </c>
      <c r="P31" s="102">
        <f t="shared" ref="P31:Q31" si="27">P34+P38+P41+P44</f>
        <v>216775.40000000002</v>
      </c>
      <c r="Q31" s="102">
        <f t="shared" si="27"/>
        <v>216775.40000000002</v>
      </c>
      <c r="R31" s="173"/>
    </row>
    <row r="32" spans="1:18" ht="111" customHeight="1">
      <c r="A32" s="28">
        <f t="shared" si="2"/>
        <v>20</v>
      </c>
      <c r="B32" s="35" t="s">
        <v>116</v>
      </c>
      <c r="C32" s="162">
        <f t="shared" si="24"/>
        <v>2359730.91</v>
      </c>
      <c r="D32" s="162">
        <f>SUM(D33:D34)</f>
        <v>163098.29999999999</v>
      </c>
      <c r="E32" s="162">
        <f>E31</f>
        <v>172422.8</v>
      </c>
      <c r="F32" s="162">
        <f>F31</f>
        <v>114583.4</v>
      </c>
      <c r="G32" s="162">
        <f>G33+G34</f>
        <v>120646.76700000001</v>
      </c>
      <c r="H32" s="162">
        <f>H34+H33</f>
        <v>117084</v>
      </c>
      <c r="I32" s="32">
        <f>I34</f>
        <v>135878.24299999999</v>
      </c>
      <c r="J32" s="161">
        <f>J33+J34</f>
        <v>152280</v>
      </c>
      <c r="K32" s="161">
        <f>K34+K33</f>
        <v>162503</v>
      </c>
      <c r="L32" s="161">
        <f>L34+L33</f>
        <v>173822.7</v>
      </c>
      <c r="M32" s="127">
        <f>M34+M33</f>
        <v>189454.4</v>
      </c>
      <c r="N32" s="102">
        <f>N34+N33</f>
        <v>209283.20000000001</v>
      </c>
      <c r="O32" s="102">
        <f t="shared" ref="O32:Q32" si="28">O34+O33</f>
        <v>216224.7</v>
      </c>
      <c r="P32" s="102">
        <f t="shared" si="28"/>
        <v>216224.7</v>
      </c>
      <c r="Q32" s="102">
        <f t="shared" si="28"/>
        <v>216224.7</v>
      </c>
      <c r="R32" s="173" t="s">
        <v>253</v>
      </c>
    </row>
    <row r="33" spans="1:18" ht="15.6">
      <c r="A33" s="28">
        <f t="shared" si="2"/>
        <v>21</v>
      </c>
      <c r="B33" s="166" t="s">
        <v>6</v>
      </c>
      <c r="C33" s="162">
        <f t="shared" si="24"/>
        <v>1513.5</v>
      </c>
      <c r="D33" s="162">
        <v>1513.5</v>
      </c>
      <c r="E33" s="162">
        <v>0</v>
      </c>
      <c r="F33" s="162">
        <v>0</v>
      </c>
      <c r="G33" s="162">
        <v>0</v>
      </c>
      <c r="H33" s="162">
        <v>0</v>
      </c>
      <c r="I33" s="32">
        <v>0</v>
      </c>
      <c r="J33" s="161">
        <v>0</v>
      </c>
      <c r="K33" s="161">
        <v>0</v>
      </c>
      <c r="L33" s="161">
        <v>0</v>
      </c>
      <c r="M33" s="127">
        <v>0</v>
      </c>
      <c r="N33" s="102">
        <v>0</v>
      </c>
      <c r="O33" s="102">
        <v>0</v>
      </c>
      <c r="P33" s="102">
        <v>0</v>
      </c>
      <c r="Q33" s="102">
        <v>0</v>
      </c>
      <c r="R33" s="173"/>
    </row>
    <row r="34" spans="1:18" ht="15.6">
      <c r="A34" s="28">
        <f t="shared" si="2"/>
        <v>22</v>
      </c>
      <c r="B34" s="166" t="s">
        <v>7</v>
      </c>
      <c r="C34" s="162">
        <f t="shared" si="24"/>
        <v>2358217.41</v>
      </c>
      <c r="D34" s="162">
        <v>161584.79999999999</v>
      </c>
      <c r="E34" s="162">
        <f>E32</f>
        <v>172422.8</v>
      </c>
      <c r="F34" s="162">
        <v>114583.4</v>
      </c>
      <c r="G34" s="162">
        <v>120646.76700000001</v>
      </c>
      <c r="H34" s="162">
        <v>117084</v>
      </c>
      <c r="I34" s="32">
        <v>135878.24299999999</v>
      </c>
      <c r="J34" s="161">
        <v>152280</v>
      </c>
      <c r="K34" s="161">
        <v>162503</v>
      </c>
      <c r="L34" s="161">
        <v>173822.7</v>
      </c>
      <c r="M34" s="127">
        <v>189454.4</v>
      </c>
      <c r="N34" s="102">
        <v>209283.20000000001</v>
      </c>
      <c r="O34" s="102">
        <v>216224.7</v>
      </c>
      <c r="P34" s="102">
        <v>216224.7</v>
      </c>
      <c r="Q34" s="102">
        <v>216224.7</v>
      </c>
      <c r="R34" s="173"/>
    </row>
    <row r="35" spans="1:18" ht="109.2">
      <c r="A35" s="28">
        <f t="shared" si="2"/>
        <v>23</v>
      </c>
      <c r="B35" s="163" t="s">
        <v>117</v>
      </c>
      <c r="C35" s="162">
        <f t="shared" si="24"/>
        <v>3697370.3</v>
      </c>
      <c r="D35" s="162">
        <v>170377</v>
      </c>
      <c r="E35" s="162">
        <v>185108</v>
      </c>
      <c r="F35" s="162">
        <f>F36</f>
        <v>243205.1</v>
      </c>
      <c r="G35" s="162">
        <f>G36</f>
        <v>244300</v>
      </c>
      <c r="H35" s="162">
        <f t="shared" ref="H35:Q35" si="29">H36</f>
        <v>271251.8</v>
      </c>
      <c r="I35" s="162">
        <f>I36</f>
        <v>303456.40000000002</v>
      </c>
      <c r="J35" s="161">
        <f t="shared" si="29"/>
        <v>316743</v>
      </c>
      <c r="K35" s="161">
        <f t="shared" si="29"/>
        <v>346819</v>
      </c>
      <c r="L35" s="161">
        <f t="shared" si="29"/>
        <v>379937</v>
      </c>
      <c r="M35" s="127">
        <f t="shared" si="29"/>
        <v>395225</v>
      </c>
      <c r="N35" s="102">
        <f t="shared" si="29"/>
        <v>412230</v>
      </c>
      <c r="O35" s="102">
        <f t="shared" si="29"/>
        <v>428718</v>
      </c>
      <c r="P35" s="102">
        <f t="shared" si="29"/>
        <v>0</v>
      </c>
      <c r="Q35" s="102">
        <f t="shared" si="29"/>
        <v>0</v>
      </c>
      <c r="R35" s="173" t="s">
        <v>253</v>
      </c>
    </row>
    <row r="36" spans="1:18" ht="15.6">
      <c r="A36" s="28">
        <f t="shared" si="2"/>
        <v>24</v>
      </c>
      <c r="B36" s="166" t="s">
        <v>6</v>
      </c>
      <c r="C36" s="162">
        <f t="shared" si="24"/>
        <v>3697370.3</v>
      </c>
      <c r="D36" s="162">
        <v>170377</v>
      </c>
      <c r="E36" s="162">
        <v>185108</v>
      </c>
      <c r="F36" s="162">
        <v>243205.1</v>
      </c>
      <c r="G36" s="162">
        <v>244300</v>
      </c>
      <c r="H36" s="162">
        <v>271251.8</v>
      </c>
      <c r="I36" s="162">
        <v>303456.40000000002</v>
      </c>
      <c r="J36" s="161">
        <v>316743</v>
      </c>
      <c r="K36" s="161">
        <v>346819</v>
      </c>
      <c r="L36" s="161">
        <v>379937</v>
      </c>
      <c r="M36" s="127">
        <v>395225</v>
      </c>
      <c r="N36" s="102">
        <v>412230</v>
      </c>
      <c r="O36" s="102">
        <v>428718</v>
      </c>
      <c r="P36" s="102">
        <v>0</v>
      </c>
      <c r="Q36" s="102">
        <v>0</v>
      </c>
      <c r="R36" s="173"/>
    </row>
    <row r="37" spans="1:18" ht="109.2">
      <c r="A37" s="36" t="s">
        <v>53</v>
      </c>
      <c r="B37" s="37" t="s">
        <v>118</v>
      </c>
      <c r="C37" s="162">
        <f t="shared" si="24"/>
        <v>0</v>
      </c>
      <c r="D37" s="162">
        <f t="shared" ref="D37:Q37" si="30">D38</f>
        <v>0</v>
      </c>
      <c r="E37" s="162">
        <f t="shared" si="30"/>
        <v>0</v>
      </c>
      <c r="F37" s="162">
        <f t="shared" si="30"/>
        <v>0</v>
      </c>
      <c r="G37" s="162">
        <f t="shared" si="30"/>
        <v>0</v>
      </c>
      <c r="H37" s="162">
        <f t="shared" si="30"/>
        <v>0</v>
      </c>
      <c r="I37" s="162">
        <f t="shared" si="30"/>
        <v>0</v>
      </c>
      <c r="J37" s="161">
        <f t="shared" si="30"/>
        <v>0</v>
      </c>
      <c r="K37" s="161">
        <f t="shared" si="30"/>
        <v>0</v>
      </c>
      <c r="L37" s="161">
        <f t="shared" si="30"/>
        <v>0</v>
      </c>
      <c r="M37" s="127">
        <f t="shared" si="30"/>
        <v>0</v>
      </c>
      <c r="N37" s="102">
        <f t="shared" si="30"/>
        <v>0</v>
      </c>
      <c r="O37" s="102">
        <f t="shared" si="30"/>
        <v>0</v>
      </c>
      <c r="P37" s="102">
        <f t="shared" si="30"/>
        <v>0</v>
      </c>
      <c r="Q37" s="102">
        <f t="shared" si="30"/>
        <v>0</v>
      </c>
      <c r="R37" s="173" t="s">
        <v>254</v>
      </c>
    </row>
    <row r="38" spans="1:18" ht="15.6">
      <c r="A38" s="38" t="s">
        <v>54</v>
      </c>
      <c r="B38" s="166" t="s">
        <v>7</v>
      </c>
      <c r="C38" s="162">
        <f t="shared" ref="C38:C41" si="31">SUM(D38:Q38)</f>
        <v>0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1">
        <v>0</v>
      </c>
      <c r="K38" s="161">
        <v>0</v>
      </c>
      <c r="L38" s="161">
        <v>0</v>
      </c>
      <c r="M38" s="127">
        <v>0</v>
      </c>
      <c r="N38" s="102">
        <v>0</v>
      </c>
      <c r="O38" s="102">
        <v>0</v>
      </c>
      <c r="P38" s="102">
        <v>0</v>
      </c>
      <c r="Q38" s="102">
        <v>0</v>
      </c>
      <c r="R38" s="42"/>
    </row>
    <row r="39" spans="1:18" ht="78">
      <c r="A39" s="39" t="s">
        <v>75</v>
      </c>
      <c r="B39" s="166" t="s">
        <v>119</v>
      </c>
      <c r="C39" s="162">
        <f t="shared" si="31"/>
        <v>3646.2</v>
      </c>
      <c r="D39" s="162">
        <f>D40</f>
        <v>0</v>
      </c>
      <c r="E39" s="162">
        <f t="shared" ref="E39:J39" si="32">E40</f>
        <v>0</v>
      </c>
      <c r="F39" s="162">
        <f t="shared" si="32"/>
        <v>0</v>
      </c>
      <c r="G39" s="162">
        <f t="shared" si="32"/>
        <v>0</v>
      </c>
      <c r="H39" s="162">
        <f t="shared" si="32"/>
        <v>0</v>
      </c>
      <c r="I39" s="162">
        <f>I40</f>
        <v>0</v>
      </c>
      <c r="J39" s="161">
        <f t="shared" si="32"/>
        <v>0</v>
      </c>
      <c r="K39" s="161">
        <f>K41</f>
        <v>432.8</v>
      </c>
      <c r="L39" s="161">
        <f>L41</f>
        <v>459.9</v>
      </c>
      <c r="M39" s="127">
        <f>M40+M41</f>
        <v>550.70000000000005</v>
      </c>
      <c r="N39" s="102">
        <f>N40+N41</f>
        <v>550.70000000000005</v>
      </c>
      <c r="O39" s="102">
        <f t="shared" ref="O39:Q39" si="33">O40+O41</f>
        <v>550.70000000000005</v>
      </c>
      <c r="P39" s="102">
        <f t="shared" si="33"/>
        <v>550.70000000000005</v>
      </c>
      <c r="Q39" s="102">
        <f t="shared" si="33"/>
        <v>550.70000000000005</v>
      </c>
      <c r="R39" s="173" t="s">
        <v>253</v>
      </c>
    </row>
    <row r="40" spans="1:18" ht="15.6">
      <c r="A40" s="39" t="s">
        <v>76</v>
      </c>
      <c r="B40" s="166" t="s">
        <v>6</v>
      </c>
      <c r="C40" s="162">
        <f t="shared" si="31"/>
        <v>0</v>
      </c>
      <c r="D40" s="162">
        <v>0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1"/>
      <c r="K40" s="161">
        <v>0</v>
      </c>
      <c r="L40" s="161">
        <v>0</v>
      </c>
      <c r="M40" s="127">
        <v>0</v>
      </c>
      <c r="N40" s="102">
        <v>0</v>
      </c>
      <c r="O40" s="102">
        <v>0</v>
      </c>
      <c r="P40" s="102">
        <v>0</v>
      </c>
      <c r="Q40" s="102">
        <v>0</v>
      </c>
      <c r="R40" s="42"/>
    </row>
    <row r="41" spans="1:18" ht="15.6">
      <c r="A41" s="36" t="s">
        <v>176</v>
      </c>
      <c r="B41" s="166" t="s">
        <v>7</v>
      </c>
      <c r="C41" s="162">
        <f t="shared" si="31"/>
        <v>3646.2</v>
      </c>
      <c r="D41" s="162" t="s">
        <v>93</v>
      </c>
      <c r="E41" s="162" t="s">
        <v>93</v>
      </c>
      <c r="F41" s="162" t="s">
        <v>93</v>
      </c>
      <c r="G41" s="162" t="s">
        <v>93</v>
      </c>
      <c r="H41" s="162" t="s">
        <v>93</v>
      </c>
      <c r="I41" s="162" t="s">
        <v>93</v>
      </c>
      <c r="J41" s="162" t="s">
        <v>93</v>
      </c>
      <c r="K41" s="161">
        <v>432.8</v>
      </c>
      <c r="L41" s="161">
        <v>459.9</v>
      </c>
      <c r="M41" s="127">
        <v>550.70000000000005</v>
      </c>
      <c r="N41" s="102">
        <v>550.70000000000005</v>
      </c>
      <c r="O41" s="102">
        <v>550.70000000000005</v>
      </c>
      <c r="P41" s="102">
        <v>550.70000000000005</v>
      </c>
      <c r="Q41" s="102">
        <v>550.70000000000005</v>
      </c>
      <c r="R41" s="42"/>
    </row>
    <row r="42" spans="1:18" ht="93.6">
      <c r="A42" s="36" t="s">
        <v>98</v>
      </c>
      <c r="B42" s="166" t="s">
        <v>238</v>
      </c>
      <c r="C42" s="162">
        <f>SUM(D42:Q42)</f>
        <v>82.84</v>
      </c>
      <c r="D42" s="162">
        <f>D43</f>
        <v>0</v>
      </c>
      <c r="E42" s="162">
        <f t="shared" ref="E42:Q42" si="34">E43</f>
        <v>0</v>
      </c>
      <c r="F42" s="162">
        <f t="shared" si="34"/>
        <v>0</v>
      </c>
      <c r="G42" s="162">
        <f t="shared" si="34"/>
        <v>0</v>
      </c>
      <c r="H42" s="162">
        <f t="shared" si="34"/>
        <v>0</v>
      </c>
      <c r="I42" s="40">
        <f>I43+I44</f>
        <v>82.84</v>
      </c>
      <c r="J42" s="161">
        <f t="shared" si="34"/>
        <v>0</v>
      </c>
      <c r="K42" s="161">
        <f t="shared" si="34"/>
        <v>0</v>
      </c>
      <c r="L42" s="161">
        <f t="shared" si="34"/>
        <v>0</v>
      </c>
      <c r="M42" s="127">
        <f t="shared" si="34"/>
        <v>0</v>
      </c>
      <c r="N42" s="102">
        <f t="shared" si="34"/>
        <v>0</v>
      </c>
      <c r="O42" s="102">
        <f t="shared" si="34"/>
        <v>0</v>
      </c>
      <c r="P42" s="102">
        <f t="shared" si="34"/>
        <v>0</v>
      </c>
      <c r="Q42" s="102">
        <f t="shared" si="34"/>
        <v>0</v>
      </c>
      <c r="R42" s="41" t="s">
        <v>99</v>
      </c>
    </row>
    <row r="43" spans="1:18" ht="15.6">
      <c r="A43" s="36" t="s">
        <v>100</v>
      </c>
      <c r="B43" s="166" t="s">
        <v>6</v>
      </c>
      <c r="C43" s="162">
        <f>SUM(D43:Q43)</f>
        <v>82</v>
      </c>
      <c r="D43" s="162">
        <f>D44</f>
        <v>0</v>
      </c>
      <c r="E43" s="162">
        <v>0</v>
      </c>
      <c r="F43" s="162">
        <v>0</v>
      </c>
      <c r="G43" s="162">
        <v>0</v>
      </c>
      <c r="H43" s="162">
        <v>0</v>
      </c>
      <c r="I43" s="40">
        <v>82</v>
      </c>
      <c r="J43" s="161">
        <v>0</v>
      </c>
      <c r="K43" s="161">
        <v>0</v>
      </c>
      <c r="L43" s="161">
        <v>0</v>
      </c>
      <c r="M43" s="127">
        <v>0</v>
      </c>
      <c r="N43" s="102">
        <v>0</v>
      </c>
      <c r="O43" s="102">
        <v>0</v>
      </c>
      <c r="P43" s="102">
        <v>0</v>
      </c>
      <c r="Q43" s="102">
        <v>0</v>
      </c>
      <c r="R43" s="42"/>
    </row>
    <row r="44" spans="1:18" ht="15.6">
      <c r="A44" s="36" t="s">
        <v>101</v>
      </c>
      <c r="B44" s="166" t="s">
        <v>17</v>
      </c>
      <c r="C44" s="162">
        <f>SUM(D44:Q44)</f>
        <v>0.84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40">
        <v>0.84</v>
      </c>
      <c r="J44" s="161">
        <v>0</v>
      </c>
      <c r="K44" s="161">
        <v>0</v>
      </c>
      <c r="L44" s="161">
        <v>0</v>
      </c>
      <c r="M44" s="127">
        <v>0</v>
      </c>
      <c r="N44" s="102">
        <v>0</v>
      </c>
      <c r="O44" s="102">
        <v>0</v>
      </c>
      <c r="P44" s="102">
        <v>0</v>
      </c>
      <c r="Q44" s="102">
        <v>0</v>
      </c>
      <c r="R44" s="42"/>
    </row>
    <row r="45" spans="1:18" ht="47.4" thickBot="1">
      <c r="A45" s="36" t="s">
        <v>102</v>
      </c>
      <c r="B45" s="166" t="s">
        <v>18</v>
      </c>
      <c r="C45" s="162">
        <f t="shared" ref="C45" si="35">SUM(D45:Q45)</f>
        <v>0.84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40">
        <f>[1]Изминения!I44</f>
        <v>0.84</v>
      </c>
      <c r="J45" s="161">
        <v>0</v>
      </c>
      <c r="K45" s="161">
        <v>0</v>
      </c>
      <c r="L45" s="161">
        <v>0</v>
      </c>
      <c r="M45" s="129">
        <v>0</v>
      </c>
      <c r="N45" s="102">
        <v>0</v>
      </c>
      <c r="O45" s="102">
        <v>0</v>
      </c>
      <c r="P45" s="102">
        <v>0</v>
      </c>
      <c r="Q45" s="102">
        <v>0</v>
      </c>
      <c r="R45" s="42"/>
    </row>
    <row r="46" spans="1:18" ht="24.75" customHeight="1" thickBot="1">
      <c r="A46" s="28">
        <f>SUM(A36,1)</f>
        <v>25</v>
      </c>
      <c r="B46" s="196" t="s">
        <v>13</v>
      </c>
      <c r="C46" s="196"/>
      <c r="D46" s="196"/>
      <c r="E46" s="196"/>
      <c r="F46" s="196"/>
      <c r="G46" s="196"/>
      <c r="H46" s="196"/>
      <c r="I46" s="196"/>
      <c r="J46" s="196"/>
      <c r="K46" s="197"/>
      <c r="L46" s="197"/>
      <c r="M46" s="197"/>
      <c r="N46" s="196"/>
      <c r="O46" s="196"/>
      <c r="P46" s="196"/>
      <c r="Q46" s="196"/>
      <c r="R46" s="196"/>
    </row>
    <row r="47" spans="1:18" ht="31.2">
      <c r="A47" s="28">
        <f t="shared" si="2"/>
        <v>26</v>
      </c>
      <c r="B47" s="19" t="s">
        <v>10</v>
      </c>
      <c r="C47" s="29">
        <f>SUM(D47:Q47)</f>
        <v>6943604.3188999994</v>
      </c>
      <c r="D47" s="30">
        <v>385089.1</v>
      </c>
      <c r="E47" s="30">
        <f>SUM(E48:E49)</f>
        <v>421082.2</v>
      </c>
      <c r="F47" s="30">
        <f>SUM(F48:F49)</f>
        <v>425083.6</v>
      </c>
      <c r="G47" s="30">
        <f t="shared" ref="G47:Q47" si="36">G48+G49</f>
        <v>437144.17499999999</v>
      </c>
      <c r="H47" s="30">
        <f t="shared" si="36"/>
        <v>442576.9</v>
      </c>
      <c r="I47" s="30">
        <f t="shared" si="36"/>
        <v>479603.02600000001</v>
      </c>
      <c r="J47" s="31">
        <f>J48+J49</f>
        <v>529297.36699999997</v>
      </c>
      <c r="K47" s="43">
        <f t="shared" si="36"/>
        <v>591217.35649999999</v>
      </c>
      <c r="L47" s="43">
        <f>L48+L49</f>
        <v>627700.49439999997</v>
      </c>
      <c r="M47" s="126">
        <f>M48+M49</f>
        <v>704646.00000000012</v>
      </c>
      <c r="N47" s="94">
        <f t="shared" si="36"/>
        <v>739917.29999999993</v>
      </c>
      <c r="O47" s="94">
        <f t="shared" si="36"/>
        <v>765537.6</v>
      </c>
      <c r="P47" s="94">
        <f t="shared" si="36"/>
        <v>197354.59999999998</v>
      </c>
      <c r="Q47" s="94">
        <f t="shared" si="36"/>
        <v>197354.59999999998</v>
      </c>
      <c r="R47" s="30"/>
    </row>
    <row r="48" spans="1:18" ht="15.6">
      <c r="A48" s="28">
        <f t="shared" si="2"/>
        <v>27</v>
      </c>
      <c r="B48" s="166" t="s">
        <v>6</v>
      </c>
      <c r="C48" s="32">
        <f>SUM(D48:Q48)</f>
        <v>4840854.1079000002</v>
      </c>
      <c r="D48" s="162">
        <v>254769.5</v>
      </c>
      <c r="E48" s="162">
        <v>266156</v>
      </c>
      <c r="F48" s="162">
        <f t="shared" ref="F48:J49" si="37">F51</f>
        <v>323880</v>
      </c>
      <c r="G48" s="162">
        <f t="shared" si="37"/>
        <v>331872.2</v>
      </c>
      <c r="H48" s="162">
        <f t="shared" si="37"/>
        <v>332089.10000000003</v>
      </c>
      <c r="I48" s="162">
        <f t="shared" si="37"/>
        <v>362589.39</v>
      </c>
      <c r="J48" s="161">
        <f t="shared" si="37"/>
        <v>398542.467</v>
      </c>
      <c r="K48" s="44">
        <f t="shared" ref="K48:Q49" si="38">K51</f>
        <v>442977.45650000003</v>
      </c>
      <c r="L48" s="44">
        <f>L51</f>
        <v>476569.59439999994</v>
      </c>
      <c r="M48" s="127">
        <f>M51</f>
        <v>535401.10000000009</v>
      </c>
      <c r="N48" s="102">
        <f>N51</f>
        <v>547824.29999999993</v>
      </c>
      <c r="O48" s="102">
        <f t="shared" ref="O48:Q48" si="39">O51</f>
        <v>568183</v>
      </c>
      <c r="P48" s="102">
        <f t="shared" si="39"/>
        <v>0</v>
      </c>
      <c r="Q48" s="102">
        <f t="shared" si="39"/>
        <v>0</v>
      </c>
      <c r="R48" s="162"/>
    </row>
    <row r="49" spans="1:18" ht="15.6">
      <c r="A49" s="28">
        <f t="shared" si="2"/>
        <v>28</v>
      </c>
      <c r="B49" s="166" t="s">
        <v>7</v>
      </c>
      <c r="C49" s="32">
        <f t="shared" ref="C49:C52" si="40">SUM(D49:Q49)</f>
        <v>2102750.2110000001</v>
      </c>
      <c r="D49" s="162">
        <v>130319.6</v>
      </c>
      <c r="E49" s="162">
        <f>155093.7-167.5</f>
        <v>154926.20000000001</v>
      </c>
      <c r="F49" s="162">
        <f t="shared" si="37"/>
        <v>101203.6</v>
      </c>
      <c r="G49" s="162">
        <f t="shared" si="37"/>
        <v>105271.97499999999</v>
      </c>
      <c r="H49" s="162">
        <f t="shared" si="37"/>
        <v>110487.8</v>
      </c>
      <c r="I49" s="162">
        <f t="shared" si="37"/>
        <v>117013.636</v>
      </c>
      <c r="J49" s="161">
        <f t="shared" si="37"/>
        <v>130754.9</v>
      </c>
      <c r="K49" s="44">
        <f>K52</f>
        <v>148239.9</v>
      </c>
      <c r="L49" s="161">
        <f t="shared" si="38"/>
        <v>151130.9</v>
      </c>
      <c r="M49" s="127">
        <f>M52</f>
        <v>169244.9</v>
      </c>
      <c r="N49" s="102">
        <f t="shared" si="38"/>
        <v>192093</v>
      </c>
      <c r="O49" s="102">
        <f t="shared" si="38"/>
        <v>197354.59999999998</v>
      </c>
      <c r="P49" s="102">
        <f t="shared" si="38"/>
        <v>197354.59999999998</v>
      </c>
      <c r="Q49" s="102">
        <f t="shared" si="38"/>
        <v>197354.59999999998</v>
      </c>
      <c r="R49" s="162"/>
    </row>
    <row r="50" spans="1:18" ht="15.6">
      <c r="A50" s="28">
        <f>SUM(A49,1)</f>
        <v>29</v>
      </c>
      <c r="B50" s="166" t="s">
        <v>8</v>
      </c>
      <c r="C50" s="29">
        <f t="shared" si="40"/>
        <v>6943604.3188999994</v>
      </c>
      <c r="D50" s="30">
        <v>385089.1</v>
      </c>
      <c r="E50" s="30">
        <f>SUM(E51:E52)</f>
        <v>421082.2</v>
      </c>
      <c r="F50" s="30">
        <f>SUM(F51:F52)</f>
        <v>425083.6</v>
      </c>
      <c r="G50" s="30">
        <f t="shared" ref="G50:Q50" si="41">G51+G52</f>
        <v>437144.17499999999</v>
      </c>
      <c r="H50" s="30">
        <f t="shared" si="41"/>
        <v>442576.9</v>
      </c>
      <c r="I50" s="30">
        <f t="shared" si="41"/>
        <v>479603.02600000001</v>
      </c>
      <c r="J50" s="31">
        <f>J51+J52</f>
        <v>529297.36699999997</v>
      </c>
      <c r="K50" s="43">
        <f t="shared" si="41"/>
        <v>591217.35649999999</v>
      </c>
      <c r="L50" s="43">
        <f t="shared" si="41"/>
        <v>627700.49439999997</v>
      </c>
      <c r="M50" s="128">
        <f t="shared" si="41"/>
        <v>704646.00000000012</v>
      </c>
      <c r="N50" s="94">
        <f t="shared" si="41"/>
        <v>739917.29999999993</v>
      </c>
      <c r="O50" s="94">
        <f t="shared" si="41"/>
        <v>765537.6</v>
      </c>
      <c r="P50" s="94">
        <f t="shared" si="41"/>
        <v>197354.59999999998</v>
      </c>
      <c r="Q50" s="94">
        <f t="shared" si="41"/>
        <v>197354.59999999998</v>
      </c>
      <c r="R50" s="30"/>
    </row>
    <row r="51" spans="1:18" ht="15.6">
      <c r="A51" s="33">
        <f t="shared" si="2"/>
        <v>30</v>
      </c>
      <c r="B51" s="166" t="s">
        <v>6</v>
      </c>
      <c r="C51" s="32">
        <f t="shared" si="40"/>
        <v>4840854.1079000002</v>
      </c>
      <c r="D51" s="162">
        <v>254769.5</v>
      </c>
      <c r="E51" s="162">
        <v>266156</v>
      </c>
      <c r="F51" s="162">
        <f t="shared" ref="F51:J52" si="42">F55</f>
        <v>323880</v>
      </c>
      <c r="G51" s="162">
        <f t="shared" si="42"/>
        <v>331872.2</v>
      </c>
      <c r="H51" s="162">
        <f t="shared" si="42"/>
        <v>332089.10000000003</v>
      </c>
      <c r="I51" s="162">
        <f t="shared" si="42"/>
        <v>362589.39</v>
      </c>
      <c r="J51" s="161">
        <f t="shared" si="42"/>
        <v>398542.467</v>
      </c>
      <c r="K51" s="44">
        <f t="shared" ref="K51:Q52" si="43">K55</f>
        <v>442977.45650000003</v>
      </c>
      <c r="L51" s="44">
        <f>L55</f>
        <v>476569.59439999994</v>
      </c>
      <c r="M51" s="127">
        <f>M55</f>
        <v>535401.10000000009</v>
      </c>
      <c r="N51" s="102">
        <f>N55</f>
        <v>547824.29999999993</v>
      </c>
      <c r="O51" s="102">
        <f t="shared" ref="O51:Q51" si="44">O55</f>
        <v>568183</v>
      </c>
      <c r="P51" s="102">
        <f t="shared" si="44"/>
        <v>0</v>
      </c>
      <c r="Q51" s="102">
        <f t="shared" si="44"/>
        <v>0</v>
      </c>
      <c r="R51" s="162"/>
    </row>
    <row r="52" spans="1:18" ht="16.2" thickBot="1">
      <c r="A52" s="34">
        <f t="shared" si="2"/>
        <v>31</v>
      </c>
      <c r="B52" s="166" t="s">
        <v>7</v>
      </c>
      <c r="C52" s="32">
        <f t="shared" si="40"/>
        <v>2102750.2110000001</v>
      </c>
      <c r="D52" s="162">
        <v>130319.6</v>
      </c>
      <c r="E52" s="162">
        <f>155093.7-167.5</f>
        <v>154926.20000000001</v>
      </c>
      <c r="F52" s="162">
        <f t="shared" si="42"/>
        <v>101203.6</v>
      </c>
      <c r="G52" s="162">
        <f t="shared" si="42"/>
        <v>105271.97499999999</v>
      </c>
      <c r="H52" s="162">
        <f t="shared" si="42"/>
        <v>110487.8</v>
      </c>
      <c r="I52" s="162">
        <f t="shared" si="42"/>
        <v>117013.636</v>
      </c>
      <c r="J52" s="161">
        <f t="shared" si="42"/>
        <v>130754.9</v>
      </c>
      <c r="K52" s="44">
        <f>K56</f>
        <v>148239.9</v>
      </c>
      <c r="L52" s="161">
        <f t="shared" si="43"/>
        <v>151130.9</v>
      </c>
      <c r="M52" s="129">
        <f>M56</f>
        <v>169244.9</v>
      </c>
      <c r="N52" s="102">
        <f t="shared" si="43"/>
        <v>192093</v>
      </c>
      <c r="O52" s="102">
        <f t="shared" si="43"/>
        <v>197354.59999999998</v>
      </c>
      <c r="P52" s="102">
        <f t="shared" si="43"/>
        <v>197354.59999999998</v>
      </c>
      <c r="Q52" s="102">
        <f t="shared" si="43"/>
        <v>197354.59999999998</v>
      </c>
      <c r="R52" s="162"/>
    </row>
    <row r="53" spans="1:18" ht="16.2" thickBot="1">
      <c r="A53" s="28">
        <f>SUM(A52,1)</f>
        <v>32</v>
      </c>
      <c r="B53" s="196" t="s">
        <v>8</v>
      </c>
      <c r="C53" s="196"/>
      <c r="D53" s="196"/>
      <c r="E53" s="196"/>
      <c r="F53" s="196"/>
      <c r="G53" s="196"/>
      <c r="H53" s="196"/>
      <c r="I53" s="196"/>
      <c r="J53" s="196"/>
      <c r="K53" s="197"/>
      <c r="L53" s="197"/>
      <c r="M53" s="197"/>
      <c r="N53" s="196"/>
      <c r="O53" s="196"/>
      <c r="P53" s="196"/>
      <c r="Q53" s="196"/>
      <c r="R53" s="196"/>
    </row>
    <row r="54" spans="1:18" ht="31.2">
      <c r="A54" s="28">
        <f t="shared" si="2"/>
        <v>33</v>
      </c>
      <c r="B54" s="19" t="s">
        <v>12</v>
      </c>
      <c r="C54" s="29">
        <f t="shared" ref="C54:C65" si="45">SUM(D54:Q54)</f>
        <v>6943604.3188999994</v>
      </c>
      <c r="D54" s="30">
        <v>385089.1</v>
      </c>
      <c r="E54" s="30">
        <f>SUM(E55:E56)</f>
        <v>421082.2</v>
      </c>
      <c r="F54" s="30">
        <f>SUM(F55:F56)</f>
        <v>425083.6</v>
      </c>
      <c r="G54" s="30">
        <f t="shared" ref="G54:Q54" si="46">G55+G56</f>
        <v>437144.17499999999</v>
      </c>
      <c r="H54" s="30">
        <f t="shared" si="46"/>
        <v>442576.9</v>
      </c>
      <c r="I54" s="30">
        <f t="shared" si="46"/>
        <v>479603.02600000001</v>
      </c>
      <c r="J54" s="31">
        <f>J55+J56</f>
        <v>529297.36699999997</v>
      </c>
      <c r="K54" s="43">
        <f t="shared" si="46"/>
        <v>591217.35649999999</v>
      </c>
      <c r="L54" s="43">
        <f t="shared" si="46"/>
        <v>627700.49439999997</v>
      </c>
      <c r="M54" s="126">
        <f t="shared" si="46"/>
        <v>704646.00000000012</v>
      </c>
      <c r="N54" s="94">
        <f t="shared" si="46"/>
        <v>739917.29999999993</v>
      </c>
      <c r="O54" s="94">
        <f t="shared" si="46"/>
        <v>765537.6</v>
      </c>
      <c r="P54" s="94">
        <f t="shared" si="46"/>
        <v>197354.59999999998</v>
      </c>
      <c r="Q54" s="94">
        <f t="shared" si="46"/>
        <v>197354.59999999998</v>
      </c>
      <c r="R54" s="173"/>
    </row>
    <row r="55" spans="1:18" ht="15.6">
      <c r="A55" s="28">
        <f t="shared" si="2"/>
        <v>34</v>
      </c>
      <c r="B55" s="166" t="s">
        <v>6</v>
      </c>
      <c r="C55" s="32">
        <f t="shared" si="45"/>
        <v>4840854.1079000002</v>
      </c>
      <c r="D55" s="162">
        <v>254769.5</v>
      </c>
      <c r="E55" s="162">
        <v>266156</v>
      </c>
      <c r="F55" s="162">
        <f>F65+F72+F70</f>
        <v>323880</v>
      </c>
      <c r="G55" s="162">
        <f>G65+G70+G72+G79</f>
        <v>331872.2</v>
      </c>
      <c r="H55" s="162">
        <f>H65+H70+H72+H77+H79</f>
        <v>332089.10000000003</v>
      </c>
      <c r="I55" s="162">
        <f>I65+I70+I72+I79+I83</f>
        <v>362589.39</v>
      </c>
      <c r="J55" s="161">
        <f>J65+J70+J72+J75+J79+J87</f>
        <v>398542.467</v>
      </c>
      <c r="K55" s="44">
        <f>K65+K70+K72+K75+K79+K87+K91</f>
        <v>442977.45650000003</v>
      </c>
      <c r="L55" s="44">
        <f>L65+L70+L72+L75+L79+L87+L95</f>
        <v>476569.59439999994</v>
      </c>
      <c r="M55" s="127">
        <f>M65+M70+M72+M77+M79+M75+M87+M89+M95+M97</f>
        <v>535401.10000000009</v>
      </c>
      <c r="N55" s="127">
        <f>N65+N70+N72+N77+N79+N75+N87+N89+N95+N97</f>
        <v>547824.29999999993</v>
      </c>
      <c r="O55" s="127">
        <f t="shared" ref="O55" si="47">O65+O70+O72+O77+O79+O75+O87+O89+O95+O97</f>
        <v>568183</v>
      </c>
      <c r="P55" s="102">
        <f t="shared" ref="P55:Q55" si="48">P65+P70+P72+P75+P77+P79+P87+P91</f>
        <v>0</v>
      </c>
      <c r="Q55" s="102">
        <f t="shared" si="48"/>
        <v>0</v>
      </c>
      <c r="R55" s="173"/>
    </row>
    <row r="56" spans="1:18" ht="15.6">
      <c r="A56" s="28">
        <f t="shared" si="2"/>
        <v>35</v>
      </c>
      <c r="B56" s="166" t="s">
        <v>7</v>
      </c>
      <c r="C56" s="162">
        <f t="shared" si="45"/>
        <v>2102750.2110000001</v>
      </c>
      <c r="D56" s="162">
        <v>130319.6</v>
      </c>
      <c r="E56" s="162">
        <f>155093.7-167.5</f>
        <v>154926.20000000001</v>
      </c>
      <c r="F56" s="162">
        <f>F57+F59</f>
        <v>101203.6</v>
      </c>
      <c r="G56" s="162">
        <f>G58+G60</f>
        <v>105271.97499999999</v>
      </c>
      <c r="H56" s="162">
        <f>H58+H60+H81</f>
        <v>110487.8</v>
      </c>
      <c r="I56" s="162">
        <f>I58+I60+I81+I84</f>
        <v>117013.636</v>
      </c>
      <c r="J56" s="161">
        <f>J58+J60</f>
        <v>130754.9</v>
      </c>
      <c r="K56" s="161">
        <f>K58+K60+K81+K92+K73</f>
        <v>148239.9</v>
      </c>
      <c r="L56" s="161">
        <f>L58+L60+L73+L81</f>
        <v>151130.9</v>
      </c>
      <c r="M56" s="127">
        <f>M58+M60+M73+M81</f>
        <v>169244.9</v>
      </c>
      <c r="N56" s="102">
        <f>N58+N60+N73+N81</f>
        <v>192093</v>
      </c>
      <c r="O56" s="102">
        <f>O58+O60+O73+O81</f>
        <v>197354.59999999998</v>
      </c>
      <c r="P56" s="102">
        <f t="shared" ref="P56:Q56" si="49">P58+P60+P73+P81</f>
        <v>197354.59999999998</v>
      </c>
      <c r="Q56" s="102">
        <f t="shared" si="49"/>
        <v>197354.59999999998</v>
      </c>
      <c r="R56" s="173"/>
    </row>
    <row r="57" spans="1:18" ht="94.5" customHeight="1">
      <c r="A57" s="28">
        <f>SUM(A56,1)</f>
        <v>36</v>
      </c>
      <c r="B57" s="163" t="s">
        <v>120</v>
      </c>
      <c r="C57" s="32">
        <f t="shared" si="45"/>
        <v>1930836.0665000002</v>
      </c>
      <c r="D57" s="162">
        <v>122364.3</v>
      </c>
      <c r="E57" s="162">
        <f t="shared" ref="E57:Q57" si="50">E58</f>
        <v>141913.20000000001</v>
      </c>
      <c r="F57" s="162">
        <f t="shared" si="50"/>
        <v>93589.3</v>
      </c>
      <c r="G57" s="162">
        <f t="shared" si="50"/>
        <v>97088.456999999995</v>
      </c>
      <c r="H57" s="162">
        <f t="shared" si="50"/>
        <v>102255.2</v>
      </c>
      <c r="I57" s="162">
        <f>I58</f>
        <v>107828.86599999999</v>
      </c>
      <c r="J57" s="161">
        <f t="shared" si="50"/>
        <v>120022.7</v>
      </c>
      <c r="K57" s="44">
        <f t="shared" si="50"/>
        <v>132795.24350000001</v>
      </c>
      <c r="L57" s="161">
        <f t="shared" si="50"/>
        <v>137670.29999999999</v>
      </c>
      <c r="M57" s="127">
        <f t="shared" si="50"/>
        <v>155779.6</v>
      </c>
      <c r="N57" s="102">
        <f t="shared" si="50"/>
        <v>176208.5</v>
      </c>
      <c r="O57" s="102">
        <f>O58</f>
        <v>181106.8</v>
      </c>
      <c r="P57" s="102">
        <f t="shared" si="50"/>
        <v>181106.8</v>
      </c>
      <c r="Q57" s="102">
        <f t="shared" si="50"/>
        <v>181106.8</v>
      </c>
      <c r="R57" s="157" t="s">
        <v>254</v>
      </c>
    </row>
    <row r="58" spans="1:18" ht="15.6">
      <c r="A58" s="28">
        <f t="shared" si="2"/>
        <v>37</v>
      </c>
      <c r="B58" s="166" t="s">
        <v>7</v>
      </c>
      <c r="C58" s="32">
        <f t="shared" si="45"/>
        <v>1930836.0665000002</v>
      </c>
      <c r="D58" s="162">
        <v>122364.3</v>
      </c>
      <c r="E58" s="162">
        <f>142080.7-167.5</f>
        <v>141913.20000000001</v>
      </c>
      <c r="F58" s="162">
        <v>93589.3</v>
      </c>
      <c r="G58" s="162">
        <v>97088.456999999995</v>
      </c>
      <c r="H58" s="162">
        <v>102255.2</v>
      </c>
      <c r="I58" s="162">
        <v>107828.86599999999</v>
      </c>
      <c r="J58" s="161">
        <v>120022.7</v>
      </c>
      <c r="K58" s="44">
        <v>132795.24350000001</v>
      </c>
      <c r="L58" s="161">
        <v>137670.29999999999</v>
      </c>
      <c r="M58" s="127">
        <v>155779.6</v>
      </c>
      <c r="N58" s="102">
        <v>176208.5</v>
      </c>
      <c r="O58" s="102">
        <v>181106.8</v>
      </c>
      <c r="P58" s="102">
        <v>181106.8</v>
      </c>
      <c r="Q58" s="102">
        <v>181106.8</v>
      </c>
      <c r="R58" s="173"/>
    </row>
    <row r="59" spans="1:18" ht="109.2">
      <c r="A59" s="28">
        <f t="shared" si="2"/>
        <v>38</v>
      </c>
      <c r="B59" s="163" t="s">
        <v>121</v>
      </c>
      <c r="C59" s="162">
        <f t="shared" si="45"/>
        <v>161419.01799999998</v>
      </c>
      <c r="D59" s="162">
        <v>5801.3</v>
      </c>
      <c r="E59" s="162">
        <v>9978.2999999999993</v>
      </c>
      <c r="F59" s="162">
        <f>F60</f>
        <v>7614.3</v>
      </c>
      <c r="G59" s="162">
        <f>G60+G61</f>
        <v>8183.518</v>
      </c>
      <c r="H59" s="162">
        <f t="shared" ref="H59:Q59" si="51">H60</f>
        <v>8232.6</v>
      </c>
      <c r="I59" s="162">
        <f>I60</f>
        <v>9182.1</v>
      </c>
      <c r="J59" s="161">
        <f t="shared" si="51"/>
        <v>10732.2</v>
      </c>
      <c r="K59" s="161">
        <f t="shared" si="51"/>
        <v>11040.9</v>
      </c>
      <c r="L59" s="161">
        <f t="shared" si="51"/>
        <v>13310.6</v>
      </c>
      <c r="M59" s="127">
        <f t="shared" si="51"/>
        <v>13315.3</v>
      </c>
      <c r="N59" s="102">
        <f t="shared" si="51"/>
        <v>15734.5</v>
      </c>
      <c r="O59" s="102">
        <f t="shared" si="51"/>
        <v>16097.8</v>
      </c>
      <c r="P59" s="102">
        <f t="shared" si="51"/>
        <v>16097.8</v>
      </c>
      <c r="Q59" s="102">
        <f t="shared" si="51"/>
        <v>16097.8</v>
      </c>
      <c r="R59" s="173" t="s">
        <v>253</v>
      </c>
    </row>
    <row r="60" spans="1:18" ht="15.6">
      <c r="A60" s="28">
        <f t="shared" si="2"/>
        <v>39</v>
      </c>
      <c r="B60" s="166" t="s">
        <v>7</v>
      </c>
      <c r="C60" s="162">
        <f t="shared" si="45"/>
        <v>160936.51799999998</v>
      </c>
      <c r="D60" s="162">
        <v>5318.8</v>
      </c>
      <c r="E60" s="162">
        <v>9978.2999999999993</v>
      </c>
      <c r="F60" s="162">
        <v>7614.3</v>
      </c>
      <c r="G60" s="162">
        <v>8183.518</v>
      </c>
      <c r="H60" s="162">
        <v>8232.6</v>
      </c>
      <c r="I60" s="162">
        <v>9182.1</v>
      </c>
      <c r="J60" s="161">
        <v>10732.2</v>
      </c>
      <c r="K60" s="161">
        <v>11040.9</v>
      </c>
      <c r="L60" s="161">
        <v>13310.6</v>
      </c>
      <c r="M60" s="127">
        <v>13315.3</v>
      </c>
      <c r="N60" s="102">
        <v>15734.5</v>
      </c>
      <c r="O60" s="102">
        <v>16097.8</v>
      </c>
      <c r="P60" s="102">
        <v>16097.8</v>
      </c>
      <c r="Q60" s="102">
        <v>16097.8</v>
      </c>
      <c r="R60" s="173"/>
    </row>
    <row r="61" spans="1:18" ht="15.6">
      <c r="A61" s="28">
        <f t="shared" si="2"/>
        <v>40</v>
      </c>
      <c r="B61" s="166" t="s">
        <v>6</v>
      </c>
      <c r="C61" s="162">
        <f t="shared" si="45"/>
        <v>482.5</v>
      </c>
      <c r="D61" s="162">
        <v>482.5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1">
        <v>0</v>
      </c>
      <c r="K61" s="161">
        <v>0</v>
      </c>
      <c r="L61" s="161">
        <v>0</v>
      </c>
      <c r="M61" s="127">
        <v>0</v>
      </c>
      <c r="N61" s="102">
        <v>0</v>
      </c>
      <c r="O61" s="102">
        <v>0</v>
      </c>
      <c r="P61" s="102">
        <v>0</v>
      </c>
      <c r="Q61" s="102">
        <v>0</v>
      </c>
      <c r="R61" s="173"/>
    </row>
    <row r="62" spans="1:18" ht="96.75" customHeight="1">
      <c r="A62" s="28">
        <f t="shared" si="2"/>
        <v>41</v>
      </c>
      <c r="B62" s="163" t="s">
        <v>122</v>
      </c>
      <c r="C62" s="162">
        <f t="shared" si="45"/>
        <v>5671.2</v>
      </c>
      <c r="D62" s="162">
        <v>2636.5</v>
      </c>
      <c r="E62" s="162">
        <v>3034.7</v>
      </c>
      <c r="F62" s="162">
        <v>0</v>
      </c>
      <c r="G62" s="162">
        <f>G63</f>
        <v>0</v>
      </c>
      <c r="H62" s="162">
        <f>H63</f>
        <v>0</v>
      </c>
      <c r="I62" s="162">
        <f>I63</f>
        <v>0</v>
      </c>
      <c r="J62" s="161">
        <v>0</v>
      </c>
      <c r="K62" s="161">
        <f>K63</f>
        <v>0</v>
      </c>
      <c r="L62" s="161">
        <f>L63</f>
        <v>0</v>
      </c>
      <c r="M62" s="127">
        <f>M63</f>
        <v>0</v>
      </c>
      <c r="N62" s="102">
        <f>N63</f>
        <v>0</v>
      </c>
      <c r="O62" s="102">
        <f t="shared" ref="O62:Q62" si="52">O63</f>
        <v>0</v>
      </c>
      <c r="P62" s="102">
        <f t="shared" si="52"/>
        <v>0</v>
      </c>
      <c r="Q62" s="102">
        <f t="shared" si="52"/>
        <v>0</v>
      </c>
      <c r="R62" s="173">
        <v>21</v>
      </c>
    </row>
    <row r="63" spans="1:18" ht="15.6">
      <c r="A63" s="28">
        <f t="shared" si="2"/>
        <v>42</v>
      </c>
      <c r="B63" s="166" t="s">
        <v>7</v>
      </c>
      <c r="C63" s="162">
        <f t="shared" si="45"/>
        <v>5671.2</v>
      </c>
      <c r="D63" s="162">
        <v>2636.5</v>
      </c>
      <c r="E63" s="162">
        <v>3034.7</v>
      </c>
      <c r="F63" s="162">
        <v>0</v>
      </c>
      <c r="G63" s="162">
        <v>0</v>
      </c>
      <c r="H63" s="162">
        <v>0</v>
      </c>
      <c r="I63" s="162">
        <v>0</v>
      </c>
      <c r="J63" s="161">
        <v>0</v>
      </c>
      <c r="K63" s="161">
        <v>0</v>
      </c>
      <c r="L63" s="161">
        <v>0</v>
      </c>
      <c r="M63" s="127">
        <v>0</v>
      </c>
      <c r="N63" s="102">
        <v>0</v>
      </c>
      <c r="O63" s="102">
        <v>0</v>
      </c>
      <c r="P63" s="102">
        <v>0</v>
      </c>
      <c r="Q63" s="102">
        <v>0</v>
      </c>
      <c r="R63" s="173"/>
    </row>
    <row r="64" spans="1:18" ht="205.5" customHeight="1">
      <c r="A64" s="28">
        <f t="shared" si="2"/>
        <v>43</v>
      </c>
      <c r="B64" s="35" t="s">
        <v>123</v>
      </c>
      <c r="C64" s="162">
        <f t="shared" si="45"/>
        <v>3748131.4160000002</v>
      </c>
      <c r="D64" s="162">
        <v>210747.1</v>
      </c>
      <c r="E64" s="162">
        <v>220797.5</v>
      </c>
      <c r="F64" s="162">
        <f t="shared" ref="F64:Q64" si="53">F65</f>
        <v>269119.90000000002</v>
      </c>
      <c r="G64" s="162">
        <f t="shared" si="53"/>
        <v>269709</v>
      </c>
      <c r="H64" s="162">
        <f t="shared" si="53"/>
        <v>270190.90000000002</v>
      </c>
      <c r="I64" s="162">
        <f>I65</f>
        <v>294612.91600000003</v>
      </c>
      <c r="J64" s="161">
        <f t="shared" si="53"/>
        <v>313929.40000000002</v>
      </c>
      <c r="K64" s="161">
        <f t="shared" si="53"/>
        <v>331390.2</v>
      </c>
      <c r="L64" s="161">
        <f t="shared" si="53"/>
        <v>352648.5</v>
      </c>
      <c r="M64" s="127">
        <f t="shared" si="53"/>
        <v>388697</v>
      </c>
      <c r="N64" s="102">
        <f t="shared" si="53"/>
        <v>405045</v>
      </c>
      <c r="O64" s="102">
        <f t="shared" si="53"/>
        <v>421244</v>
      </c>
      <c r="P64" s="102">
        <f t="shared" si="53"/>
        <v>0</v>
      </c>
      <c r="Q64" s="102">
        <f t="shared" si="53"/>
        <v>0</v>
      </c>
      <c r="R64" s="157" t="s">
        <v>255</v>
      </c>
    </row>
    <row r="65" spans="1:18" ht="15.6">
      <c r="A65" s="28">
        <f t="shared" si="2"/>
        <v>44</v>
      </c>
      <c r="B65" s="166" t="s">
        <v>6</v>
      </c>
      <c r="C65" s="162">
        <f t="shared" si="45"/>
        <v>3748131.4160000002</v>
      </c>
      <c r="D65" s="162">
        <v>210747.1</v>
      </c>
      <c r="E65" s="162">
        <v>220797.5</v>
      </c>
      <c r="F65" s="162">
        <v>269119.90000000002</v>
      </c>
      <c r="G65" s="162">
        <v>269709</v>
      </c>
      <c r="H65" s="162">
        <v>270190.90000000002</v>
      </c>
      <c r="I65" s="162">
        <v>294612.91600000003</v>
      </c>
      <c r="J65" s="161">
        <v>313929.40000000002</v>
      </c>
      <c r="K65" s="161">
        <v>331390.2</v>
      </c>
      <c r="L65" s="161">
        <v>352648.5</v>
      </c>
      <c r="M65" s="127">
        <v>388697</v>
      </c>
      <c r="N65" s="102">
        <v>405045</v>
      </c>
      <c r="O65" s="102">
        <v>421244</v>
      </c>
      <c r="P65" s="102">
        <v>0</v>
      </c>
      <c r="Q65" s="102">
        <v>0</v>
      </c>
      <c r="R65" s="173"/>
    </row>
    <row r="66" spans="1:18" ht="128.25" customHeight="1">
      <c r="A66" s="190">
        <v>45</v>
      </c>
      <c r="B66" s="218" t="s">
        <v>124</v>
      </c>
      <c r="C66" s="187">
        <f>SUM(D66:Q69)</f>
        <v>187100.7</v>
      </c>
      <c r="D66" s="187">
        <v>8145.9</v>
      </c>
      <c r="E66" s="187">
        <v>10704.5</v>
      </c>
      <c r="F66" s="187">
        <f t="shared" ref="F66:K66" si="54">F70</f>
        <v>14443.1</v>
      </c>
      <c r="G66" s="187">
        <f t="shared" si="54"/>
        <v>14423.8</v>
      </c>
      <c r="H66" s="187">
        <f t="shared" si="54"/>
        <v>14839.8</v>
      </c>
      <c r="I66" s="187">
        <f>I70</f>
        <v>15410.9</v>
      </c>
      <c r="J66" s="185">
        <f t="shared" si="54"/>
        <v>15697.5</v>
      </c>
      <c r="K66" s="185">
        <f t="shared" si="54"/>
        <v>16315.2</v>
      </c>
      <c r="L66" s="234">
        <f t="shared" ref="L66:Q66" si="55">L70</f>
        <v>18110</v>
      </c>
      <c r="M66" s="237">
        <f t="shared" si="55"/>
        <v>18863</v>
      </c>
      <c r="N66" s="240">
        <f t="shared" si="55"/>
        <v>19680</v>
      </c>
      <c r="O66" s="243">
        <f t="shared" si="55"/>
        <v>20467</v>
      </c>
      <c r="P66" s="243">
        <f t="shared" si="55"/>
        <v>0</v>
      </c>
      <c r="Q66" s="243">
        <f t="shared" si="55"/>
        <v>0</v>
      </c>
      <c r="R66" s="205" t="s">
        <v>254</v>
      </c>
    </row>
    <row r="67" spans="1:18" ht="35.25" hidden="1" customHeight="1">
      <c r="A67" s="190"/>
      <c r="B67" s="218"/>
      <c r="C67" s="187"/>
      <c r="D67" s="187"/>
      <c r="E67" s="187"/>
      <c r="F67" s="187"/>
      <c r="G67" s="187"/>
      <c r="H67" s="187"/>
      <c r="I67" s="187"/>
      <c r="J67" s="185"/>
      <c r="K67" s="185"/>
      <c r="L67" s="235"/>
      <c r="M67" s="238"/>
      <c r="N67" s="241"/>
      <c r="O67" s="244"/>
      <c r="P67" s="244"/>
      <c r="Q67" s="244"/>
      <c r="R67" s="206"/>
    </row>
    <row r="68" spans="1:18" ht="45" hidden="1" customHeight="1">
      <c r="A68" s="190"/>
      <c r="B68" s="218"/>
      <c r="C68" s="187"/>
      <c r="D68" s="187"/>
      <c r="E68" s="187"/>
      <c r="F68" s="187"/>
      <c r="G68" s="187"/>
      <c r="H68" s="187"/>
      <c r="I68" s="187"/>
      <c r="J68" s="185"/>
      <c r="K68" s="185"/>
      <c r="L68" s="235"/>
      <c r="M68" s="238"/>
      <c r="N68" s="241"/>
      <c r="O68" s="244"/>
      <c r="P68" s="244"/>
      <c r="Q68" s="244"/>
      <c r="R68" s="206"/>
    </row>
    <row r="69" spans="1:18" ht="58.5" hidden="1" customHeight="1">
      <c r="A69" s="190"/>
      <c r="B69" s="218"/>
      <c r="C69" s="187"/>
      <c r="D69" s="187"/>
      <c r="E69" s="187"/>
      <c r="F69" s="187"/>
      <c r="G69" s="187"/>
      <c r="H69" s="187"/>
      <c r="I69" s="187"/>
      <c r="J69" s="185"/>
      <c r="K69" s="185"/>
      <c r="L69" s="236"/>
      <c r="M69" s="239"/>
      <c r="N69" s="242"/>
      <c r="O69" s="245"/>
      <c r="P69" s="245"/>
      <c r="Q69" s="245"/>
      <c r="R69" s="207"/>
    </row>
    <row r="70" spans="1:18" ht="30.75" customHeight="1">
      <c r="A70" s="165">
        <v>46</v>
      </c>
      <c r="B70" s="166" t="s">
        <v>6</v>
      </c>
      <c r="C70" s="162">
        <f>SUM(D70:Q70)</f>
        <v>187100.7</v>
      </c>
      <c r="D70" s="162">
        <v>8145.9</v>
      </c>
      <c r="E70" s="162">
        <v>10704.5</v>
      </c>
      <c r="F70" s="162">
        <v>14443.1</v>
      </c>
      <c r="G70" s="162">
        <v>14423.8</v>
      </c>
      <c r="H70" s="162">
        <v>14839.8</v>
      </c>
      <c r="I70" s="162">
        <v>15410.9</v>
      </c>
      <c r="J70" s="161">
        <v>15697.5</v>
      </c>
      <c r="K70" s="161">
        <v>16315.2</v>
      </c>
      <c r="L70" s="161">
        <v>18110</v>
      </c>
      <c r="M70" s="127">
        <v>18863</v>
      </c>
      <c r="N70" s="102">
        <v>19680</v>
      </c>
      <c r="O70" s="102">
        <v>20467</v>
      </c>
      <c r="P70" s="102">
        <v>0</v>
      </c>
      <c r="Q70" s="102">
        <v>0</v>
      </c>
      <c r="R70" s="42"/>
    </row>
    <row r="71" spans="1:18" ht="79.5" customHeight="1">
      <c r="A71" s="165">
        <f>SUM(A70,1)</f>
        <v>47</v>
      </c>
      <c r="B71" s="163" t="s">
        <v>125</v>
      </c>
      <c r="C71" s="162">
        <f>SUM(D71:Q71)</f>
        <v>490703.49599999998</v>
      </c>
      <c r="D71" s="162">
        <v>35394</v>
      </c>
      <c r="E71" s="162">
        <v>34654</v>
      </c>
      <c r="F71" s="162">
        <f>F72</f>
        <v>40317</v>
      </c>
      <c r="G71" s="162">
        <f>G72</f>
        <v>45199</v>
      </c>
      <c r="H71" s="162">
        <f t="shared" ref="H71:I71" si="56">H72</f>
        <v>44121</v>
      </c>
      <c r="I71" s="162">
        <f t="shared" si="56"/>
        <v>48457</v>
      </c>
      <c r="J71" s="161">
        <f>J72</f>
        <v>38251.696000000004</v>
      </c>
      <c r="K71" s="161">
        <f>K72+K73</f>
        <v>30273</v>
      </c>
      <c r="L71" s="161">
        <f>L72+L73</f>
        <v>36608.800000000003</v>
      </c>
      <c r="M71" s="127">
        <f>M72+M73</f>
        <v>45335</v>
      </c>
      <c r="N71" s="102">
        <f>N72+N73</f>
        <v>44989</v>
      </c>
      <c r="O71" s="162">
        <f>O72+O73</f>
        <v>46804</v>
      </c>
      <c r="P71" s="162">
        <f t="shared" ref="P71:Q71" si="57">P72+P73</f>
        <v>150</v>
      </c>
      <c r="Q71" s="162">
        <f t="shared" si="57"/>
        <v>150</v>
      </c>
      <c r="R71" s="173">
        <v>25</v>
      </c>
    </row>
    <row r="72" spans="1:18" ht="15.6">
      <c r="A72" s="165">
        <f>SUM(A71,1)</f>
        <v>48</v>
      </c>
      <c r="B72" s="166" t="s">
        <v>6</v>
      </c>
      <c r="C72" s="162">
        <f>SUM(D72:Q72)</f>
        <v>489712.49599999998</v>
      </c>
      <c r="D72" s="162">
        <v>35394</v>
      </c>
      <c r="E72" s="162">
        <v>34654</v>
      </c>
      <c r="F72" s="162">
        <v>40317</v>
      </c>
      <c r="G72" s="162">
        <v>45199</v>
      </c>
      <c r="H72" s="162">
        <v>44121</v>
      </c>
      <c r="I72" s="162">
        <v>48457</v>
      </c>
      <c r="J72" s="161">
        <v>38251.696000000004</v>
      </c>
      <c r="K72" s="161">
        <v>30182</v>
      </c>
      <c r="L72" s="161">
        <v>36458.800000000003</v>
      </c>
      <c r="M72" s="127">
        <v>45185</v>
      </c>
      <c r="N72" s="102">
        <v>44839</v>
      </c>
      <c r="O72" s="162">
        <v>46654</v>
      </c>
      <c r="P72" s="162">
        <v>0</v>
      </c>
      <c r="Q72" s="162">
        <v>0</v>
      </c>
      <c r="R72" s="173"/>
    </row>
    <row r="73" spans="1:18" ht="15.6">
      <c r="A73" s="165" t="s">
        <v>211</v>
      </c>
      <c r="B73" s="166" t="s">
        <v>7</v>
      </c>
      <c r="C73" s="162">
        <f>SUM(K73:Q73)</f>
        <v>991</v>
      </c>
      <c r="D73" s="162" t="s">
        <v>93</v>
      </c>
      <c r="E73" s="162" t="s">
        <v>93</v>
      </c>
      <c r="F73" s="162" t="s">
        <v>93</v>
      </c>
      <c r="G73" s="162" t="s">
        <v>93</v>
      </c>
      <c r="H73" s="162" t="s">
        <v>93</v>
      </c>
      <c r="I73" s="162" t="s">
        <v>93</v>
      </c>
      <c r="J73" s="161" t="s">
        <v>93</v>
      </c>
      <c r="K73" s="161">
        <v>91</v>
      </c>
      <c r="L73" s="161">
        <v>150</v>
      </c>
      <c r="M73" s="127">
        <v>150</v>
      </c>
      <c r="N73" s="102">
        <v>150</v>
      </c>
      <c r="O73" s="162">
        <v>150</v>
      </c>
      <c r="P73" s="162">
        <v>150</v>
      </c>
      <c r="Q73" s="162">
        <v>150</v>
      </c>
      <c r="R73" s="173"/>
    </row>
    <row r="74" spans="1:18" ht="124.8">
      <c r="A74" s="165" t="s">
        <v>167</v>
      </c>
      <c r="B74" s="37" t="s">
        <v>171</v>
      </c>
      <c r="C74" s="162">
        <f>SUM(J74:Q74)</f>
        <v>184536.87100000001</v>
      </c>
      <c r="D74" s="162" t="s">
        <v>177</v>
      </c>
      <c r="E74" s="162" t="s">
        <v>177</v>
      </c>
      <c r="F74" s="162" t="s">
        <v>177</v>
      </c>
      <c r="G74" s="162" t="s">
        <v>177</v>
      </c>
      <c r="H74" s="162" t="s">
        <v>177</v>
      </c>
      <c r="I74" s="162" t="s">
        <v>177</v>
      </c>
      <c r="J74" s="161">
        <f>J75</f>
        <v>14816.071</v>
      </c>
      <c r="K74" s="161">
        <f>K75</f>
        <v>26304.5</v>
      </c>
      <c r="L74" s="161">
        <f>L75</f>
        <v>29151.8</v>
      </c>
      <c r="M74" s="127">
        <f>M75</f>
        <v>37722.9</v>
      </c>
      <c r="N74" s="102">
        <f>N75</f>
        <v>37713.199999999997</v>
      </c>
      <c r="O74" s="102">
        <f t="shared" ref="O74:Q74" si="58">O75</f>
        <v>38828.400000000001</v>
      </c>
      <c r="P74" s="102">
        <f t="shared" si="58"/>
        <v>0</v>
      </c>
      <c r="Q74" s="102">
        <f t="shared" si="58"/>
        <v>0</v>
      </c>
      <c r="R74" s="101" t="s">
        <v>172</v>
      </c>
    </row>
    <row r="75" spans="1:18" ht="15.6">
      <c r="A75" s="165" t="s">
        <v>170</v>
      </c>
      <c r="B75" s="166" t="s">
        <v>6</v>
      </c>
      <c r="C75" s="162">
        <f>SUM(J75:Q75)</f>
        <v>184536.87100000001</v>
      </c>
      <c r="D75" s="162" t="s">
        <v>177</v>
      </c>
      <c r="E75" s="162" t="s">
        <v>177</v>
      </c>
      <c r="F75" s="162" t="s">
        <v>177</v>
      </c>
      <c r="G75" s="162" t="s">
        <v>177</v>
      </c>
      <c r="H75" s="162" t="s">
        <v>177</v>
      </c>
      <c r="I75" s="162" t="s">
        <v>177</v>
      </c>
      <c r="J75" s="161">
        <v>14816.071</v>
      </c>
      <c r="K75" s="161">
        <v>26304.5</v>
      </c>
      <c r="L75" s="161">
        <v>29151.8</v>
      </c>
      <c r="M75" s="127">
        <v>37722.9</v>
      </c>
      <c r="N75" s="102">
        <v>37713.199999999997</v>
      </c>
      <c r="O75" s="102">
        <v>38828.400000000001</v>
      </c>
      <c r="P75" s="102">
        <v>0</v>
      </c>
      <c r="Q75" s="102">
        <v>0</v>
      </c>
      <c r="R75" s="173"/>
    </row>
    <row r="76" spans="1:18" ht="108.75" customHeight="1">
      <c r="A76" s="165">
        <f>SUM(A72,1)</f>
        <v>49</v>
      </c>
      <c r="B76" s="163" t="s">
        <v>126</v>
      </c>
      <c r="C76" s="162">
        <f>SUM(D76:Q76)</f>
        <v>0</v>
      </c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1">
        <v>0</v>
      </c>
      <c r="K76" s="161">
        <v>0</v>
      </c>
      <c r="L76" s="161">
        <v>0</v>
      </c>
      <c r="M76" s="127">
        <v>0</v>
      </c>
      <c r="N76" s="102">
        <v>0</v>
      </c>
      <c r="O76" s="102">
        <v>0</v>
      </c>
      <c r="P76" s="102">
        <v>0</v>
      </c>
      <c r="Q76" s="102">
        <v>0</v>
      </c>
      <c r="R76" s="173">
        <v>27</v>
      </c>
    </row>
    <row r="77" spans="1:18" ht="15.6">
      <c r="A77" s="165">
        <f t="shared" ref="A77:A142" si="59">SUM(A76,1)</f>
        <v>50</v>
      </c>
      <c r="B77" s="166" t="s">
        <v>6</v>
      </c>
      <c r="C77" s="162">
        <f>SUM(D77:Q77)</f>
        <v>0</v>
      </c>
      <c r="D77" s="177">
        <v>0</v>
      </c>
      <c r="E77" s="177">
        <v>0</v>
      </c>
      <c r="F77" s="177">
        <v>0</v>
      </c>
      <c r="G77" s="177">
        <v>0</v>
      </c>
      <c r="H77" s="177">
        <v>0</v>
      </c>
      <c r="I77" s="177">
        <v>0</v>
      </c>
      <c r="J77" s="174">
        <v>0</v>
      </c>
      <c r="K77" s="174">
        <v>0</v>
      </c>
      <c r="L77" s="174">
        <v>0</v>
      </c>
      <c r="M77" s="178">
        <v>0</v>
      </c>
      <c r="N77" s="172">
        <v>0</v>
      </c>
      <c r="O77" s="172">
        <v>0</v>
      </c>
      <c r="P77" s="172">
        <v>0</v>
      </c>
      <c r="Q77" s="172">
        <v>0</v>
      </c>
      <c r="R77" s="173"/>
    </row>
    <row r="78" spans="1:18" ht="78">
      <c r="A78" s="165" t="s">
        <v>31</v>
      </c>
      <c r="B78" s="163" t="s">
        <v>127</v>
      </c>
      <c r="C78" s="162">
        <f>SUM(D78:Q78)</f>
        <v>60656.483999999997</v>
      </c>
      <c r="D78" s="162">
        <v>0</v>
      </c>
      <c r="E78" s="162">
        <v>0</v>
      </c>
      <c r="F78" s="162">
        <v>0</v>
      </c>
      <c r="G78" s="162">
        <v>2540.4</v>
      </c>
      <c r="H78" s="162">
        <f t="shared" ref="H78:Q78" si="60">SUM(H79)</f>
        <v>2937.4</v>
      </c>
      <c r="I78" s="162">
        <f t="shared" si="60"/>
        <v>3842.2840000000001</v>
      </c>
      <c r="J78" s="161">
        <f t="shared" si="60"/>
        <v>5157.1000000000004</v>
      </c>
      <c r="K78" s="161">
        <f t="shared" si="60"/>
        <v>4976</v>
      </c>
      <c r="L78" s="161">
        <f t="shared" si="60"/>
        <v>9005.2999999999993</v>
      </c>
      <c r="M78" s="127">
        <f t="shared" si="60"/>
        <v>10314</v>
      </c>
      <c r="N78" s="102">
        <f t="shared" si="60"/>
        <v>10726</v>
      </c>
      <c r="O78" s="102">
        <f t="shared" si="60"/>
        <v>11158</v>
      </c>
      <c r="P78" s="102">
        <f t="shared" si="60"/>
        <v>0</v>
      </c>
      <c r="Q78" s="102">
        <f t="shared" si="60"/>
        <v>0</v>
      </c>
      <c r="R78" s="157" t="s">
        <v>256</v>
      </c>
    </row>
    <row r="79" spans="1:18" ht="15.6">
      <c r="A79" s="165" t="s">
        <v>32</v>
      </c>
      <c r="B79" s="166" t="s">
        <v>6</v>
      </c>
      <c r="C79" s="162">
        <f>SUM(D79:O79)</f>
        <v>60656.483999999997</v>
      </c>
      <c r="D79" s="162">
        <v>0</v>
      </c>
      <c r="E79" s="162">
        <v>0</v>
      </c>
      <c r="F79" s="162">
        <v>0</v>
      </c>
      <c r="G79" s="162">
        <v>2540.4</v>
      </c>
      <c r="H79" s="162">
        <v>2937.4</v>
      </c>
      <c r="I79" s="162">
        <v>3842.2840000000001</v>
      </c>
      <c r="J79" s="161">
        <v>5157.1000000000004</v>
      </c>
      <c r="K79" s="161">
        <v>4976</v>
      </c>
      <c r="L79" s="161">
        <v>9005.2999999999993</v>
      </c>
      <c r="M79" s="127">
        <v>10314</v>
      </c>
      <c r="N79" s="102">
        <v>10726</v>
      </c>
      <c r="O79" s="102">
        <v>11158</v>
      </c>
      <c r="P79" s="102">
        <v>0</v>
      </c>
      <c r="Q79" s="102">
        <v>0</v>
      </c>
      <c r="R79" s="173"/>
    </row>
    <row r="80" spans="1:18" ht="109.2">
      <c r="A80" s="165" t="s">
        <v>55</v>
      </c>
      <c r="B80" s="37" t="s">
        <v>128</v>
      </c>
      <c r="C80" s="162">
        <f>SUM(D80:Q80)</f>
        <v>0</v>
      </c>
      <c r="D80" s="162">
        <v>0</v>
      </c>
      <c r="E80" s="162">
        <v>0</v>
      </c>
      <c r="F80" s="162">
        <v>0</v>
      </c>
      <c r="G80" s="162">
        <v>0</v>
      </c>
      <c r="H80" s="162">
        <f t="shared" ref="H80:Q80" si="61">H81</f>
        <v>0</v>
      </c>
      <c r="I80" s="162">
        <f t="shared" si="61"/>
        <v>0</v>
      </c>
      <c r="J80" s="161">
        <f t="shared" si="61"/>
        <v>0</v>
      </c>
      <c r="K80" s="161">
        <f t="shared" si="61"/>
        <v>0</v>
      </c>
      <c r="L80" s="161">
        <f t="shared" si="61"/>
        <v>0</v>
      </c>
      <c r="M80" s="127">
        <f t="shared" si="61"/>
        <v>0</v>
      </c>
      <c r="N80" s="102">
        <f t="shared" si="61"/>
        <v>0</v>
      </c>
      <c r="O80" s="102">
        <f t="shared" si="61"/>
        <v>0</v>
      </c>
      <c r="P80" s="102">
        <f t="shared" si="61"/>
        <v>0</v>
      </c>
      <c r="Q80" s="102">
        <f t="shared" si="61"/>
        <v>0</v>
      </c>
      <c r="R80" s="157" t="s">
        <v>254</v>
      </c>
    </row>
    <row r="81" spans="1:18" ht="15.6">
      <c r="A81" s="165" t="s">
        <v>56</v>
      </c>
      <c r="B81" s="166" t="s">
        <v>7</v>
      </c>
      <c r="C81" s="162">
        <f t="shared" ref="C81" si="62">SUM(D81:Q81)</f>
        <v>0</v>
      </c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1">
        <v>0</v>
      </c>
      <c r="K81" s="161">
        <v>0</v>
      </c>
      <c r="L81" s="161">
        <v>0</v>
      </c>
      <c r="M81" s="127">
        <v>0</v>
      </c>
      <c r="N81" s="102">
        <v>0</v>
      </c>
      <c r="O81" s="102">
        <v>0</v>
      </c>
      <c r="P81" s="102">
        <v>0</v>
      </c>
      <c r="Q81" s="102">
        <v>0</v>
      </c>
      <c r="R81" s="173"/>
    </row>
    <row r="82" spans="1:18" ht="93.6">
      <c r="A82" s="165" t="s">
        <v>103</v>
      </c>
      <c r="B82" s="166" t="s">
        <v>104</v>
      </c>
      <c r="C82" s="162">
        <f t="shared" ref="C82:C87" si="63">SUM(D82:Q82)</f>
        <v>268.96000000000004</v>
      </c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40">
        <f>I83+I84</f>
        <v>268.96000000000004</v>
      </c>
      <c r="J82" s="161">
        <v>0</v>
      </c>
      <c r="K82" s="161">
        <v>0</v>
      </c>
      <c r="L82" s="161">
        <v>0</v>
      </c>
      <c r="M82" s="127">
        <v>0</v>
      </c>
      <c r="N82" s="102">
        <v>0</v>
      </c>
      <c r="O82" s="102">
        <v>0</v>
      </c>
      <c r="P82" s="102">
        <v>0</v>
      </c>
      <c r="Q82" s="102">
        <v>0</v>
      </c>
      <c r="R82" s="173" t="s">
        <v>105</v>
      </c>
    </row>
    <row r="83" spans="1:18" ht="15.6">
      <c r="A83" s="165" t="s">
        <v>106</v>
      </c>
      <c r="B83" s="166" t="s">
        <v>6</v>
      </c>
      <c r="C83" s="162">
        <f t="shared" si="63"/>
        <v>266.29000000000002</v>
      </c>
      <c r="D83" s="162">
        <v>0</v>
      </c>
      <c r="E83" s="162">
        <v>0</v>
      </c>
      <c r="F83" s="162">
        <v>0</v>
      </c>
      <c r="G83" s="162">
        <v>0</v>
      </c>
      <c r="H83" s="162">
        <v>0</v>
      </c>
      <c r="I83" s="40">
        <v>266.29000000000002</v>
      </c>
      <c r="J83" s="161">
        <v>0</v>
      </c>
      <c r="K83" s="161">
        <v>0</v>
      </c>
      <c r="L83" s="161">
        <v>0</v>
      </c>
      <c r="M83" s="127">
        <v>0</v>
      </c>
      <c r="N83" s="102">
        <v>0</v>
      </c>
      <c r="O83" s="102">
        <v>0</v>
      </c>
      <c r="P83" s="102">
        <v>0</v>
      </c>
      <c r="Q83" s="102">
        <v>0</v>
      </c>
      <c r="R83" s="173"/>
    </row>
    <row r="84" spans="1:18" ht="15.6">
      <c r="A84" s="165" t="s">
        <v>107</v>
      </c>
      <c r="B84" s="166" t="s">
        <v>17</v>
      </c>
      <c r="C84" s="162">
        <f t="shared" si="63"/>
        <v>2.67</v>
      </c>
      <c r="D84" s="162">
        <v>0</v>
      </c>
      <c r="E84" s="162">
        <v>0</v>
      </c>
      <c r="F84" s="162">
        <v>0</v>
      </c>
      <c r="G84" s="162">
        <v>0</v>
      </c>
      <c r="H84" s="162">
        <v>0</v>
      </c>
      <c r="I84" s="40">
        <v>2.67</v>
      </c>
      <c r="J84" s="161">
        <v>0</v>
      </c>
      <c r="K84" s="161">
        <v>0</v>
      </c>
      <c r="L84" s="161">
        <v>0</v>
      </c>
      <c r="M84" s="127">
        <v>0</v>
      </c>
      <c r="N84" s="102">
        <v>0</v>
      </c>
      <c r="O84" s="102">
        <v>0</v>
      </c>
      <c r="P84" s="102">
        <v>0</v>
      </c>
      <c r="Q84" s="102">
        <v>0</v>
      </c>
      <c r="R84" s="173"/>
    </row>
    <row r="85" spans="1:18" ht="46.8">
      <c r="A85" s="175" t="s">
        <v>108</v>
      </c>
      <c r="B85" s="166" t="s">
        <v>18</v>
      </c>
      <c r="C85" s="162">
        <f t="shared" si="63"/>
        <v>2.67</v>
      </c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40">
        <f>[1]Изминения!I81</f>
        <v>2.67</v>
      </c>
      <c r="J85" s="161">
        <v>0</v>
      </c>
      <c r="K85" s="161">
        <v>0</v>
      </c>
      <c r="L85" s="161">
        <v>0</v>
      </c>
      <c r="M85" s="127">
        <v>0</v>
      </c>
      <c r="N85" s="102">
        <v>0</v>
      </c>
      <c r="O85" s="102">
        <v>0</v>
      </c>
      <c r="P85" s="102">
        <v>0</v>
      </c>
      <c r="Q85" s="102">
        <v>0</v>
      </c>
      <c r="R85" s="173"/>
    </row>
    <row r="86" spans="1:18" ht="218.4">
      <c r="A86" s="165" t="s">
        <v>168</v>
      </c>
      <c r="B86" s="166" t="s">
        <v>239</v>
      </c>
      <c r="C86" s="162">
        <f t="shared" si="63"/>
        <v>69863.5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f t="shared" ref="I86:Q86" si="64">I87</f>
        <v>0</v>
      </c>
      <c r="J86" s="161">
        <f t="shared" si="64"/>
        <v>10690.7</v>
      </c>
      <c r="K86" s="161">
        <f t="shared" si="64"/>
        <v>29496.799999999999</v>
      </c>
      <c r="L86" s="161">
        <f t="shared" si="64"/>
        <v>29676</v>
      </c>
      <c r="M86" s="127">
        <f t="shared" si="64"/>
        <v>0</v>
      </c>
      <c r="N86" s="102">
        <f t="shared" si="64"/>
        <v>0</v>
      </c>
      <c r="O86" s="102">
        <f t="shared" si="64"/>
        <v>0</v>
      </c>
      <c r="P86" s="102">
        <f t="shared" si="64"/>
        <v>0</v>
      </c>
      <c r="Q86" s="102">
        <f t="shared" si="64"/>
        <v>0</v>
      </c>
      <c r="R86" s="173" t="s">
        <v>173</v>
      </c>
    </row>
    <row r="87" spans="1:18" ht="15.6">
      <c r="A87" s="165" t="s">
        <v>169</v>
      </c>
      <c r="B87" s="166" t="s">
        <v>6</v>
      </c>
      <c r="C87" s="162">
        <f t="shared" si="63"/>
        <v>69863.5</v>
      </c>
      <c r="D87" s="162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1">
        <v>10690.7</v>
      </c>
      <c r="K87" s="161">
        <v>29496.799999999999</v>
      </c>
      <c r="L87" s="161">
        <v>29676</v>
      </c>
      <c r="M87" s="127">
        <v>0</v>
      </c>
      <c r="N87" s="102">
        <v>0</v>
      </c>
      <c r="O87" s="102">
        <v>0</v>
      </c>
      <c r="P87" s="102">
        <v>0</v>
      </c>
      <c r="Q87" s="102">
        <v>0</v>
      </c>
      <c r="R87" s="173"/>
    </row>
    <row r="88" spans="1:18" ht="187.2">
      <c r="A88" s="176" t="s">
        <v>270</v>
      </c>
      <c r="B88" s="166" t="s">
        <v>272</v>
      </c>
      <c r="C88" s="162">
        <f>SUM(M88:Q88)</f>
        <v>88671</v>
      </c>
      <c r="D88" s="162" t="s">
        <v>93</v>
      </c>
      <c r="E88" s="162" t="s">
        <v>93</v>
      </c>
      <c r="F88" s="162" t="s">
        <v>93</v>
      </c>
      <c r="G88" s="162" t="s">
        <v>93</v>
      </c>
      <c r="H88" s="162" t="s">
        <v>93</v>
      </c>
      <c r="I88" s="162" t="s">
        <v>93</v>
      </c>
      <c r="J88" s="162" t="s">
        <v>93</v>
      </c>
      <c r="K88" s="162" t="s">
        <v>93</v>
      </c>
      <c r="L88" s="162" t="s">
        <v>93</v>
      </c>
      <c r="M88" s="127">
        <f>M89</f>
        <v>29557</v>
      </c>
      <c r="N88" s="140">
        <f t="shared" ref="N88:O88" si="65">N89</f>
        <v>29557</v>
      </c>
      <c r="O88" s="162">
        <f t="shared" si="65"/>
        <v>29557</v>
      </c>
      <c r="P88" s="102">
        <f>P89</f>
        <v>0</v>
      </c>
      <c r="Q88" s="102">
        <f>Q89</f>
        <v>0</v>
      </c>
      <c r="R88" s="57" t="s">
        <v>278</v>
      </c>
    </row>
    <row r="89" spans="1:18" ht="15.6">
      <c r="A89" s="176" t="s">
        <v>271</v>
      </c>
      <c r="B89" s="166" t="s">
        <v>6</v>
      </c>
      <c r="C89" s="162">
        <f>SUM(M89:Q89)</f>
        <v>88671</v>
      </c>
      <c r="D89" s="162" t="s">
        <v>93</v>
      </c>
      <c r="E89" s="162" t="s">
        <v>93</v>
      </c>
      <c r="F89" s="162" t="s">
        <v>93</v>
      </c>
      <c r="G89" s="162" t="s">
        <v>93</v>
      </c>
      <c r="H89" s="162" t="s">
        <v>93</v>
      </c>
      <c r="I89" s="162" t="s">
        <v>93</v>
      </c>
      <c r="J89" s="162" t="s">
        <v>93</v>
      </c>
      <c r="K89" s="162" t="s">
        <v>93</v>
      </c>
      <c r="L89" s="162" t="s">
        <v>93</v>
      </c>
      <c r="M89" s="127">
        <v>29557</v>
      </c>
      <c r="N89" s="102">
        <v>29557</v>
      </c>
      <c r="O89" s="102">
        <v>29557</v>
      </c>
      <c r="P89" s="102">
        <v>0</v>
      </c>
      <c r="Q89" s="102">
        <v>0</v>
      </c>
      <c r="R89" s="173"/>
    </row>
    <row r="90" spans="1:18" ht="98.25" customHeight="1">
      <c r="A90" s="176" t="s">
        <v>197</v>
      </c>
      <c r="B90" s="166" t="s">
        <v>204</v>
      </c>
      <c r="C90" s="32">
        <f>SUM(K90:Q90)</f>
        <v>8625.5130000000008</v>
      </c>
      <c r="D90" s="162" t="s">
        <v>93</v>
      </c>
      <c r="E90" s="162" t="s">
        <v>93</v>
      </c>
      <c r="F90" s="162" t="s">
        <v>93</v>
      </c>
      <c r="G90" s="162" t="s">
        <v>93</v>
      </c>
      <c r="H90" s="162" t="s">
        <v>93</v>
      </c>
      <c r="I90" s="162" t="s">
        <v>93</v>
      </c>
      <c r="J90" s="161" t="s">
        <v>93</v>
      </c>
      <c r="K90" s="161">
        <f>K91+K92</f>
        <v>8625.5130000000008</v>
      </c>
      <c r="L90" s="161">
        <f>L91+L92</f>
        <v>0</v>
      </c>
      <c r="M90" s="127">
        <f>M91+M92</f>
        <v>0</v>
      </c>
      <c r="N90" s="102">
        <f>N91</f>
        <v>0</v>
      </c>
      <c r="O90" s="102">
        <f t="shared" ref="O90:Q90" si="66">O91</f>
        <v>0</v>
      </c>
      <c r="P90" s="102">
        <f t="shared" si="66"/>
        <v>0</v>
      </c>
      <c r="Q90" s="102">
        <f t="shared" si="66"/>
        <v>0</v>
      </c>
      <c r="R90" s="57" t="s">
        <v>203</v>
      </c>
    </row>
    <row r="91" spans="1:18" ht="15.6">
      <c r="A91" s="176" t="s">
        <v>198</v>
      </c>
      <c r="B91" s="166" t="s">
        <v>6</v>
      </c>
      <c r="C91" s="32">
        <f>SUM(K91:Q91)</f>
        <v>4312.7565000000004</v>
      </c>
      <c r="D91" s="162" t="s">
        <v>93</v>
      </c>
      <c r="E91" s="162" t="s">
        <v>93</v>
      </c>
      <c r="F91" s="162" t="s">
        <v>93</v>
      </c>
      <c r="G91" s="162" t="s">
        <v>93</v>
      </c>
      <c r="H91" s="162" t="s">
        <v>93</v>
      </c>
      <c r="I91" s="162" t="s">
        <v>93</v>
      </c>
      <c r="J91" s="161" t="s">
        <v>93</v>
      </c>
      <c r="K91" s="44">
        <v>4312.7565000000004</v>
      </c>
      <c r="L91" s="161">
        <v>0</v>
      </c>
      <c r="M91" s="127">
        <v>0</v>
      </c>
      <c r="N91" s="102">
        <v>0</v>
      </c>
      <c r="O91" s="102">
        <v>0</v>
      </c>
      <c r="P91" s="102">
        <v>0</v>
      </c>
      <c r="Q91" s="102">
        <v>0</v>
      </c>
      <c r="R91" s="173"/>
    </row>
    <row r="92" spans="1:18" ht="15.6">
      <c r="A92" s="176" t="s">
        <v>199</v>
      </c>
      <c r="B92" s="166" t="s">
        <v>17</v>
      </c>
      <c r="C92" s="32">
        <f>SUM(K92:Q92)</f>
        <v>4312.7565000000004</v>
      </c>
      <c r="D92" s="162" t="s">
        <v>93</v>
      </c>
      <c r="E92" s="162" t="s">
        <v>93</v>
      </c>
      <c r="F92" s="162" t="s">
        <v>93</v>
      </c>
      <c r="G92" s="162" t="s">
        <v>93</v>
      </c>
      <c r="H92" s="162" t="s">
        <v>93</v>
      </c>
      <c r="I92" s="162" t="s">
        <v>93</v>
      </c>
      <c r="J92" s="161" t="s">
        <v>93</v>
      </c>
      <c r="K92" s="44">
        <v>4312.7565000000004</v>
      </c>
      <c r="L92" s="161">
        <v>0</v>
      </c>
      <c r="M92" s="127">
        <v>0</v>
      </c>
      <c r="N92" s="102">
        <v>0</v>
      </c>
      <c r="O92" s="102">
        <v>0</v>
      </c>
      <c r="P92" s="102">
        <v>0</v>
      </c>
      <c r="Q92" s="102">
        <v>0</v>
      </c>
      <c r="R92" s="173"/>
    </row>
    <row r="93" spans="1:18" ht="46.8">
      <c r="A93" s="176" t="s">
        <v>200</v>
      </c>
      <c r="B93" s="79" t="s">
        <v>18</v>
      </c>
      <c r="C93" s="80">
        <f>SUM(K93:Q93)</f>
        <v>4312.7565000000004</v>
      </c>
      <c r="D93" s="156" t="s">
        <v>93</v>
      </c>
      <c r="E93" s="156" t="s">
        <v>93</v>
      </c>
      <c r="F93" s="156" t="s">
        <v>93</v>
      </c>
      <c r="G93" s="156" t="s">
        <v>93</v>
      </c>
      <c r="H93" s="156" t="s">
        <v>93</v>
      </c>
      <c r="I93" s="156" t="s">
        <v>93</v>
      </c>
      <c r="J93" s="81" t="s">
        <v>93</v>
      </c>
      <c r="K93" s="82">
        <f>K92</f>
        <v>4312.7565000000004</v>
      </c>
      <c r="L93" s="161">
        <v>0</v>
      </c>
      <c r="M93" s="153">
        <v>0</v>
      </c>
      <c r="N93" s="83">
        <v>0</v>
      </c>
      <c r="O93" s="83">
        <v>0</v>
      </c>
      <c r="P93" s="83">
        <v>0</v>
      </c>
      <c r="Q93" s="83">
        <v>0</v>
      </c>
      <c r="R93" s="167"/>
    </row>
    <row r="94" spans="1:18" ht="124.8">
      <c r="A94" s="176" t="s">
        <v>265</v>
      </c>
      <c r="B94" s="79" t="s">
        <v>273</v>
      </c>
      <c r="C94" s="80">
        <f>SUM(L94:Q94)</f>
        <v>6327.4944000000005</v>
      </c>
      <c r="D94" s="156" t="s">
        <v>93</v>
      </c>
      <c r="E94" s="156" t="s">
        <v>93</v>
      </c>
      <c r="F94" s="156" t="s">
        <v>93</v>
      </c>
      <c r="G94" s="156" t="s">
        <v>93</v>
      </c>
      <c r="H94" s="156" t="s">
        <v>93</v>
      </c>
      <c r="I94" s="156" t="s">
        <v>93</v>
      </c>
      <c r="J94" s="156" t="s">
        <v>93</v>
      </c>
      <c r="K94" s="156" t="s">
        <v>93</v>
      </c>
      <c r="L94" s="139">
        <f>L95</f>
        <v>1519.1944000000001</v>
      </c>
      <c r="M94" s="127">
        <f t="shared" ref="M94:Q94" si="67">M95</f>
        <v>4808.3</v>
      </c>
      <c r="N94" s="140">
        <f t="shared" si="67"/>
        <v>0</v>
      </c>
      <c r="O94" s="161">
        <f t="shared" si="67"/>
        <v>0</v>
      </c>
      <c r="P94" s="161">
        <f t="shared" si="67"/>
        <v>0</v>
      </c>
      <c r="Q94" s="162">
        <f t="shared" si="67"/>
        <v>0</v>
      </c>
      <c r="R94" s="141" t="s">
        <v>267</v>
      </c>
    </row>
    <row r="95" spans="1:18" ht="15.6">
      <c r="A95" s="176" t="s">
        <v>266</v>
      </c>
      <c r="B95" s="79" t="s">
        <v>6</v>
      </c>
      <c r="C95" s="80">
        <f>SUM(L95:Q95)</f>
        <v>6327.4944000000005</v>
      </c>
      <c r="D95" s="156" t="s">
        <v>93</v>
      </c>
      <c r="E95" s="156" t="s">
        <v>93</v>
      </c>
      <c r="F95" s="156" t="s">
        <v>93</v>
      </c>
      <c r="G95" s="156" t="s">
        <v>93</v>
      </c>
      <c r="H95" s="156" t="s">
        <v>93</v>
      </c>
      <c r="I95" s="156" t="s">
        <v>93</v>
      </c>
      <c r="J95" s="156" t="s">
        <v>93</v>
      </c>
      <c r="K95" s="156" t="s">
        <v>93</v>
      </c>
      <c r="L95" s="82">
        <v>1519.1944000000001</v>
      </c>
      <c r="M95" s="127">
        <v>4808.3</v>
      </c>
      <c r="N95" s="142">
        <v>0</v>
      </c>
      <c r="O95" s="162">
        <v>0</v>
      </c>
      <c r="P95" s="162">
        <v>0</v>
      </c>
      <c r="Q95" s="162">
        <v>0</v>
      </c>
      <c r="R95" s="167"/>
    </row>
    <row r="96" spans="1:18" ht="187.2">
      <c r="A96" s="176" t="s">
        <v>275</v>
      </c>
      <c r="B96" s="79" t="s">
        <v>280</v>
      </c>
      <c r="C96" s="156">
        <f>SUM(M96:Q96)</f>
        <v>792.6</v>
      </c>
      <c r="D96" s="156" t="s">
        <v>93</v>
      </c>
      <c r="E96" s="156" t="s">
        <v>93</v>
      </c>
      <c r="F96" s="156" t="s">
        <v>93</v>
      </c>
      <c r="G96" s="156" t="s">
        <v>93</v>
      </c>
      <c r="H96" s="156" t="s">
        <v>93</v>
      </c>
      <c r="I96" s="156" t="s">
        <v>93</v>
      </c>
      <c r="J96" s="156" t="s">
        <v>93</v>
      </c>
      <c r="K96" s="156" t="s">
        <v>93</v>
      </c>
      <c r="L96" s="156" t="s">
        <v>93</v>
      </c>
      <c r="M96" s="155">
        <f>M97</f>
        <v>253.9</v>
      </c>
      <c r="N96" s="250">
        <f t="shared" ref="N96:Q96" si="68">N97</f>
        <v>264.10000000000002</v>
      </c>
      <c r="O96" s="162">
        <f t="shared" si="68"/>
        <v>274.60000000000002</v>
      </c>
      <c r="P96" s="162">
        <f t="shared" si="68"/>
        <v>0</v>
      </c>
      <c r="Q96" s="162">
        <f t="shared" si="68"/>
        <v>0</v>
      </c>
      <c r="R96" s="145" t="s">
        <v>279</v>
      </c>
    </row>
    <row r="97" spans="1:18" ht="16.2" thickBot="1">
      <c r="A97" s="176" t="s">
        <v>274</v>
      </c>
      <c r="B97" s="79" t="s">
        <v>6</v>
      </c>
      <c r="C97" s="156">
        <f>SUM(M97:Q97)</f>
        <v>792.6</v>
      </c>
      <c r="D97" s="156" t="s">
        <v>93</v>
      </c>
      <c r="E97" s="156" t="s">
        <v>93</v>
      </c>
      <c r="F97" s="156" t="s">
        <v>93</v>
      </c>
      <c r="G97" s="156" t="s">
        <v>93</v>
      </c>
      <c r="H97" s="156" t="s">
        <v>93</v>
      </c>
      <c r="I97" s="156" t="s">
        <v>93</v>
      </c>
      <c r="J97" s="156" t="s">
        <v>93</v>
      </c>
      <c r="K97" s="156" t="s">
        <v>93</v>
      </c>
      <c r="L97" s="144" t="s">
        <v>93</v>
      </c>
      <c r="M97" s="129">
        <v>253.9</v>
      </c>
      <c r="N97" s="102">
        <v>264.10000000000002</v>
      </c>
      <c r="O97" s="162">
        <v>274.60000000000002</v>
      </c>
      <c r="P97" s="162">
        <v>0</v>
      </c>
      <c r="Q97" s="162">
        <v>0</v>
      </c>
      <c r="R97" s="167"/>
    </row>
    <row r="98" spans="1:18" ht="28.5" customHeight="1" thickBot="1">
      <c r="A98" s="176">
        <v>51</v>
      </c>
      <c r="B98" s="227" t="s">
        <v>14</v>
      </c>
      <c r="C98" s="227"/>
      <c r="D98" s="227"/>
      <c r="E98" s="227"/>
      <c r="F98" s="227"/>
      <c r="G98" s="227"/>
      <c r="H98" s="227"/>
      <c r="I98" s="227"/>
      <c r="J98" s="227"/>
      <c r="K98" s="227"/>
      <c r="L98" s="228"/>
      <c r="M98" s="228"/>
      <c r="N98" s="229"/>
      <c r="O98" s="227"/>
      <c r="P98" s="227"/>
      <c r="Q98" s="227"/>
      <c r="R98" s="227"/>
    </row>
    <row r="99" spans="1:18" ht="31.2">
      <c r="A99" s="165">
        <f t="shared" si="59"/>
        <v>52</v>
      </c>
      <c r="B99" s="19" t="s">
        <v>10</v>
      </c>
      <c r="C99" s="29">
        <f>SUM(D99:Q99)</f>
        <v>1103759.7395000001</v>
      </c>
      <c r="D99" s="30">
        <v>62280.2</v>
      </c>
      <c r="E99" s="30">
        <f>SUM(E100:E101)</f>
        <v>69872.100000000006</v>
      </c>
      <c r="F99" s="30">
        <f>SUM(F100:F101)</f>
        <v>65302.2</v>
      </c>
      <c r="G99" s="30">
        <f t="shared" ref="G99:Q99" si="69">G100+G101</f>
        <v>70644.990999999995</v>
      </c>
      <c r="H99" s="30">
        <f t="shared" si="69"/>
        <v>74655.7</v>
      </c>
      <c r="I99" s="30">
        <f t="shared" si="69"/>
        <v>82916.545000000013</v>
      </c>
      <c r="J99" s="29">
        <f t="shared" si="69"/>
        <v>63684.203499999996</v>
      </c>
      <c r="K99" s="31">
        <f t="shared" si="69"/>
        <v>88377.3</v>
      </c>
      <c r="L99" s="31">
        <f t="shared" si="69"/>
        <v>91198.299999999988</v>
      </c>
      <c r="M99" s="126">
        <f>M100+M101</f>
        <v>97894.399999999994</v>
      </c>
      <c r="N99" s="94">
        <f t="shared" si="69"/>
        <v>97606.399999999994</v>
      </c>
      <c r="O99" s="94">
        <f t="shared" si="69"/>
        <v>99863.4</v>
      </c>
      <c r="P99" s="94">
        <f t="shared" si="69"/>
        <v>69732</v>
      </c>
      <c r="Q99" s="94">
        <f t="shared" si="69"/>
        <v>69732</v>
      </c>
      <c r="R99" s="173"/>
    </row>
    <row r="100" spans="1:18" ht="15.6">
      <c r="A100" s="165">
        <f t="shared" si="59"/>
        <v>53</v>
      </c>
      <c r="B100" s="166" t="s">
        <v>6</v>
      </c>
      <c r="C100" s="32">
        <f>SUM(D100:Q100)</f>
        <v>264274.00350000005</v>
      </c>
      <c r="D100" s="162">
        <v>16848.099999999999</v>
      </c>
      <c r="E100" s="162">
        <v>17986.3</v>
      </c>
      <c r="F100" s="162">
        <v>17986.3</v>
      </c>
      <c r="G100" s="162">
        <f t="shared" ref="G100:Q101" si="70">G103</f>
        <v>16867.3</v>
      </c>
      <c r="H100" s="162">
        <f t="shared" si="70"/>
        <v>17509.3</v>
      </c>
      <c r="I100" s="162">
        <f t="shared" si="70"/>
        <v>24119.9</v>
      </c>
      <c r="J100" s="32">
        <f t="shared" si="70"/>
        <v>7436.7035000000005</v>
      </c>
      <c r="K100" s="161">
        <f t="shared" si="70"/>
        <v>22201.5</v>
      </c>
      <c r="L100" s="161">
        <f t="shared" si="70"/>
        <v>31076</v>
      </c>
      <c r="M100" s="127">
        <f>M103</f>
        <v>33138.5</v>
      </c>
      <c r="N100" s="102">
        <f t="shared" si="70"/>
        <v>28972.7</v>
      </c>
      <c r="O100" s="102">
        <f t="shared" si="70"/>
        <v>30131.4</v>
      </c>
      <c r="P100" s="102">
        <f t="shared" si="70"/>
        <v>0</v>
      </c>
      <c r="Q100" s="102">
        <f t="shared" si="70"/>
        <v>0</v>
      </c>
      <c r="R100" s="173"/>
    </row>
    <row r="101" spans="1:18" ht="15.6">
      <c r="A101" s="165">
        <f t="shared" si="59"/>
        <v>54</v>
      </c>
      <c r="B101" s="166" t="s">
        <v>7</v>
      </c>
      <c r="C101" s="32">
        <f>SUM(D101:Q101)</f>
        <v>839485.73599999992</v>
      </c>
      <c r="D101" s="162">
        <v>45432.1</v>
      </c>
      <c r="E101" s="162">
        <f>53084.9-1199.1</f>
        <v>51885.8</v>
      </c>
      <c r="F101" s="162">
        <f>F108</f>
        <v>47315.9</v>
      </c>
      <c r="G101" s="162">
        <f t="shared" si="70"/>
        <v>53777.690999999999</v>
      </c>
      <c r="H101" s="162">
        <f t="shared" si="70"/>
        <v>57146.399999999994</v>
      </c>
      <c r="I101" s="162">
        <f t="shared" si="70"/>
        <v>58796.645000000004</v>
      </c>
      <c r="J101" s="32">
        <f t="shared" si="70"/>
        <v>56247.499999999993</v>
      </c>
      <c r="K101" s="161">
        <f t="shared" si="70"/>
        <v>66175.8</v>
      </c>
      <c r="L101" s="161">
        <f t="shared" si="70"/>
        <v>60122.299999999996</v>
      </c>
      <c r="M101" s="127">
        <f>M104</f>
        <v>64755.899999999994</v>
      </c>
      <c r="N101" s="102">
        <f t="shared" si="70"/>
        <v>68633.7</v>
      </c>
      <c r="O101" s="102">
        <f>O104</f>
        <v>69732</v>
      </c>
      <c r="P101" s="102">
        <f t="shared" si="70"/>
        <v>69732</v>
      </c>
      <c r="Q101" s="102">
        <f t="shared" si="70"/>
        <v>69732</v>
      </c>
      <c r="R101" s="173"/>
    </row>
    <row r="102" spans="1:18" ht="15.6">
      <c r="A102" s="165">
        <f t="shared" si="59"/>
        <v>55</v>
      </c>
      <c r="B102" s="166" t="s">
        <v>8</v>
      </c>
      <c r="C102" s="29">
        <f>SUM(D102:Q102)</f>
        <v>1103759.7395000001</v>
      </c>
      <c r="D102" s="30">
        <v>62280.2</v>
      </c>
      <c r="E102" s="30">
        <f>SUM(E103:E104)</f>
        <v>69872.100000000006</v>
      </c>
      <c r="F102" s="30">
        <f>SUM(F103:F104)</f>
        <v>65302.2</v>
      </c>
      <c r="G102" s="30">
        <f t="shared" ref="G102:Q102" si="71">G107+G108</f>
        <v>70644.990999999995</v>
      </c>
      <c r="H102" s="30">
        <f t="shared" si="71"/>
        <v>74655.7</v>
      </c>
      <c r="I102" s="30">
        <f t="shared" si="71"/>
        <v>82916.545000000013</v>
      </c>
      <c r="J102" s="29">
        <f t="shared" si="71"/>
        <v>63684.203499999996</v>
      </c>
      <c r="K102" s="31">
        <f t="shared" si="71"/>
        <v>88377.3</v>
      </c>
      <c r="L102" s="31">
        <f t="shared" si="71"/>
        <v>91198.299999999988</v>
      </c>
      <c r="M102" s="128">
        <f t="shared" si="71"/>
        <v>97894.399999999994</v>
      </c>
      <c r="N102" s="94">
        <f t="shared" si="71"/>
        <v>97606.399999999994</v>
      </c>
      <c r="O102" s="94">
        <f t="shared" si="71"/>
        <v>99863.4</v>
      </c>
      <c r="P102" s="94">
        <f t="shared" si="71"/>
        <v>69732</v>
      </c>
      <c r="Q102" s="94">
        <f t="shared" si="71"/>
        <v>69732</v>
      </c>
      <c r="R102" s="173"/>
    </row>
    <row r="103" spans="1:18" ht="15.6">
      <c r="A103" s="165">
        <f t="shared" si="59"/>
        <v>56</v>
      </c>
      <c r="B103" s="166" t="s">
        <v>6</v>
      </c>
      <c r="C103" s="32">
        <f t="shared" ref="C103:C104" si="72">SUM(D103:Q103)</f>
        <v>264274.00350000005</v>
      </c>
      <c r="D103" s="162">
        <v>16848.099999999999</v>
      </c>
      <c r="E103" s="162">
        <v>17986.3</v>
      </c>
      <c r="F103" s="162">
        <v>17986.3</v>
      </c>
      <c r="G103" s="162">
        <f t="shared" ref="G103:Q104" si="73">G107</f>
        <v>16867.3</v>
      </c>
      <c r="H103" s="162">
        <f t="shared" si="73"/>
        <v>17509.3</v>
      </c>
      <c r="I103" s="162">
        <f t="shared" si="73"/>
        <v>24119.9</v>
      </c>
      <c r="J103" s="32">
        <f t="shared" si="73"/>
        <v>7436.7035000000005</v>
      </c>
      <c r="K103" s="161">
        <f t="shared" si="73"/>
        <v>22201.5</v>
      </c>
      <c r="L103" s="161">
        <f t="shared" si="73"/>
        <v>31076</v>
      </c>
      <c r="M103" s="127">
        <f>M107</f>
        <v>33138.5</v>
      </c>
      <c r="N103" s="102">
        <f t="shared" si="73"/>
        <v>28972.7</v>
      </c>
      <c r="O103" s="102">
        <f t="shared" si="73"/>
        <v>30131.4</v>
      </c>
      <c r="P103" s="102">
        <f t="shared" si="73"/>
        <v>0</v>
      </c>
      <c r="Q103" s="102">
        <f t="shared" si="73"/>
        <v>0</v>
      </c>
      <c r="R103" s="173"/>
    </row>
    <row r="104" spans="1:18" ht="16.2" thickBot="1">
      <c r="A104" s="165">
        <f t="shared" si="59"/>
        <v>57</v>
      </c>
      <c r="B104" s="166" t="s">
        <v>7</v>
      </c>
      <c r="C104" s="32">
        <f t="shared" si="72"/>
        <v>839485.73599999992</v>
      </c>
      <c r="D104" s="162">
        <v>45432.1</v>
      </c>
      <c r="E104" s="162">
        <f>53084.9-1199.1</f>
        <v>51885.8</v>
      </c>
      <c r="F104" s="162">
        <f>F101</f>
        <v>47315.9</v>
      </c>
      <c r="G104" s="162">
        <f t="shared" si="73"/>
        <v>53777.690999999999</v>
      </c>
      <c r="H104" s="162">
        <f t="shared" si="73"/>
        <v>57146.399999999994</v>
      </c>
      <c r="I104" s="162">
        <f t="shared" si="73"/>
        <v>58796.645000000004</v>
      </c>
      <c r="J104" s="32">
        <f t="shared" si="73"/>
        <v>56247.499999999993</v>
      </c>
      <c r="K104" s="161">
        <f t="shared" si="73"/>
        <v>66175.8</v>
      </c>
      <c r="L104" s="161">
        <f>L108</f>
        <v>60122.299999999996</v>
      </c>
      <c r="M104" s="129">
        <f>M108</f>
        <v>64755.899999999994</v>
      </c>
      <c r="N104" s="102">
        <f t="shared" si="73"/>
        <v>68633.7</v>
      </c>
      <c r="O104" s="102">
        <f t="shared" si="73"/>
        <v>69732</v>
      </c>
      <c r="P104" s="102">
        <f t="shared" si="73"/>
        <v>69732</v>
      </c>
      <c r="Q104" s="102">
        <f t="shared" si="73"/>
        <v>69732</v>
      </c>
      <c r="R104" s="173"/>
    </row>
    <row r="105" spans="1:18" ht="16.2" thickBot="1">
      <c r="A105" s="165">
        <f t="shared" si="59"/>
        <v>58</v>
      </c>
      <c r="B105" s="213" t="s">
        <v>11</v>
      </c>
      <c r="C105" s="213"/>
      <c r="D105" s="213"/>
      <c r="E105" s="213"/>
      <c r="F105" s="213"/>
      <c r="G105" s="213"/>
      <c r="H105" s="213"/>
      <c r="I105" s="213"/>
      <c r="J105" s="213"/>
      <c r="K105" s="197"/>
      <c r="L105" s="197"/>
      <c r="M105" s="197"/>
      <c r="N105" s="213"/>
      <c r="O105" s="213"/>
      <c r="P105" s="213"/>
      <c r="Q105" s="213"/>
      <c r="R105" s="213"/>
    </row>
    <row r="106" spans="1:18" ht="31.2">
      <c r="A106" s="165">
        <f t="shared" si="59"/>
        <v>59</v>
      </c>
      <c r="B106" s="19" t="s">
        <v>12</v>
      </c>
      <c r="C106" s="29">
        <f t="shared" ref="C106:C117" si="74">SUM(D106:Q106)</f>
        <v>1103759.7395000001</v>
      </c>
      <c r="D106" s="30">
        <v>62280.2</v>
      </c>
      <c r="E106" s="30">
        <f>SUM(E107:E108)</f>
        <v>69872.100000000006</v>
      </c>
      <c r="F106" s="30">
        <f>SUM(F107:F108)</f>
        <v>65302.2</v>
      </c>
      <c r="G106" s="30">
        <f t="shared" ref="G106:L106" si="75">G107+G108</f>
        <v>70644.990999999995</v>
      </c>
      <c r="H106" s="30">
        <f t="shared" si="75"/>
        <v>74655.7</v>
      </c>
      <c r="I106" s="30">
        <f t="shared" si="75"/>
        <v>82916.545000000013</v>
      </c>
      <c r="J106" s="43">
        <f t="shared" si="75"/>
        <v>63684.203499999996</v>
      </c>
      <c r="K106" s="31">
        <f t="shared" si="75"/>
        <v>88377.3</v>
      </c>
      <c r="L106" s="31">
        <f t="shared" si="75"/>
        <v>91198.299999999988</v>
      </c>
      <c r="M106" s="126">
        <f>M107+M108</f>
        <v>97894.399999999994</v>
      </c>
      <c r="N106" s="94">
        <f>N107+N108</f>
        <v>97606.399999999994</v>
      </c>
      <c r="O106" s="94">
        <f t="shared" ref="O106:Q106" si="76">O107+O108</f>
        <v>99863.4</v>
      </c>
      <c r="P106" s="94">
        <f t="shared" si="76"/>
        <v>69732</v>
      </c>
      <c r="Q106" s="94">
        <f t="shared" si="76"/>
        <v>69732</v>
      </c>
      <c r="R106" s="160"/>
    </row>
    <row r="107" spans="1:18" ht="15.6">
      <c r="A107" s="165">
        <f t="shared" si="59"/>
        <v>60</v>
      </c>
      <c r="B107" s="166" t="s">
        <v>6</v>
      </c>
      <c r="C107" s="32">
        <f t="shared" si="74"/>
        <v>264274.00350000005</v>
      </c>
      <c r="D107" s="162">
        <v>16848.099999999999</v>
      </c>
      <c r="E107" s="162">
        <v>17986.3</v>
      </c>
      <c r="F107" s="162">
        <v>17986.3</v>
      </c>
      <c r="G107" s="162">
        <f>G114</f>
        <v>16867.3</v>
      </c>
      <c r="H107" s="162">
        <f>H114</f>
        <v>17509.3</v>
      </c>
      <c r="I107" s="162">
        <f>I114+I119+I125</f>
        <v>24119.9</v>
      </c>
      <c r="J107" s="44">
        <f>J114+J119</f>
        <v>7436.7035000000005</v>
      </c>
      <c r="K107" s="161">
        <f>K114+K119</f>
        <v>22201.5</v>
      </c>
      <c r="L107" s="161">
        <f>L114+L119</f>
        <v>31076</v>
      </c>
      <c r="M107" s="127">
        <f>M114+M119+M127</f>
        <v>33138.5</v>
      </c>
      <c r="N107" s="127">
        <f>N114+N119+N127</f>
        <v>28972.7</v>
      </c>
      <c r="O107" s="127">
        <f t="shared" ref="O107:Q107" si="77">O114+O119+O127</f>
        <v>30131.4</v>
      </c>
      <c r="P107" s="127">
        <f t="shared" si="77"/>
        <v>0</v>
      </c>
      <c r="Q107" s="127">
        <f t="shared" si="77"/>
        <v>0</v>
      </c>
      <c r="R107" s="160"/>
    </row>
    <row r="108" spans="1:18" ht="15.6">
      <c r="A108" s="165">
        <f t="shared" si="59"/>
        <v>61</v>
      </c>
      <c r="B108" s="166" t="s">
        <v>7</v>
      </c>
      <c r="C108" s="162">
        <f t="shared" si="74"/>
        <v>839485.73599999992</v>
      </c>
      <c r="D108" s="162">
        <v>45432.1</v>
      </c>
      <c r="E108" s="162">
        <v>51885.8</v>
      </c>
      <c r="F108" s="162">
        <f>F110+F112+F115+F253+F117</f>
        <v>47315.9</v>
      </c>
      <c r="G108" s="162">
        <f>G110+G112+G115+G253+G117</f>
        <v>53777.690999999999</v>
      </c>
      <c r="H108" s="162">
        <f>H110+H112+H115+H253+H117</f>
        <v>57146.399999999994</v>
      </c>
      <c r="I108" s="162">
        <f>I110+I112+I115+I117+I121</f>
        <v>58796.645000000004</v>
      </c>
      <c r="J108" s="161">
        <f>J110+J115+J117+J121+J112</f>
        <v>56247.499999999993</v>
      </c>
      <c r="K108" s="161">
        <f>K110+K112+K115+K117+K121</f>
        <v>66175.8</v>
      </c>
      <c r="L108" s="161">
        <f>L110+L112+L115+L117+L121+L123</f>
        <v>60122.299999999996</v>
      </c>
      <c r="M108" s="127">
        <f>M110+M112+M115+M117+M121+M123</f>
        <v>64755.899999999994</v>
      </c>
      <c r="N108" s="102">
        <f t="shared" ref="N108:Q108" si="78">N110+N112+N115+N117+N121+N123</f>
        <v>68633.7</v>
      </c>
      <c r="O108" s="102">
        <f>O110+O112+O115+O117+O121+O123</f>
        <v>69732</v>
      </c>
      <c r="P108" s="102">
        <f t="shared" si="78"/>
        <v>69732</v>
      </c>
      <c r="Q108" s="102">
        <f t="shared" si="78"/>
        <v>69732</v>
      </c>
      <c r="R108" s="45"/>
    </row>
    <row r="109" spans="1:18" ht="93.6">
      <c r="A109" s="165">
        <f t="shared" si="59"/>
        <v>62</v>
      </c>
      <c r="B109" s="163" t="s">
        <v>129</v>
      </c>
      <c r="C109" s="162">
        <f t="shared" si="74"/>
        <v>508306.49299999996</v>
      </c>
      <c r="D109" s="162">
        <v>22369.7</v>
      </c>
      <c r="E109" s="162">
        <v>26811.5</v>
      </c>
      <c r="F109" s="162">
        <f>SUM(F110)</f>
        <v>26184.7</v>
      </c>
      <c r="G109" s="162">
        <f t="shared" ref="G109:Q109" si="79">G110</f>
        <v>27235.448</v>
      </c>
      <c r="H109" s="162">
        <f t="shared" si="79"/>
        <v>29622.6</v>
      </c>
      <c r="I109" s="162">
        <f t="shared" si="79"/>
        <v>31996.145</v>
      </c>
      <c r="J109" s="161">
        <f t="shared" si="79"/>
        <v>36717.199999999997</v>
      </c>
      <c r="K109" s="161">
        <f t="shared" si="79"/>
        <v>38882.9</v>
      </c>
      <c r="L109" s="161">
        <f t="shared" si="79"/>
        <v>40574.699999999997</v>
      </c>
      <c r="M109" s="127">
        <f t="shared" si="79"/>
        <v>43487.1</v>
      </c>
      <c r="N109" s="102">
        <f t="shared" si="79"/>
        <v>45716.5</v>
      </c>
      <c r="O109" s="102">
        <f t="shared" si="79"/>
        <v>46236</v>
      </c>
      <c r="P109" s="102">
        <f t="shared" si="79"/>
        <v>46236</v>
      </c>
      <c r="Q109" s="102">
        <f t="shared" si="79"/>
        <v>46236</v>
      </c>
      <c r="R109" s="160">
        <v>35.36</v>
      </c>
    </row>
    <row r="110" spans="1:18" ht="15.6">
      <c r="A110" s="165">
        <f>SUM(A109,1)</f>
        <v>63</v>
      </c>
      <c r="B110" s="166" t="s">
        <v>7</v>
      </c>
      <c r="C110" s="162">
        <f t="shared" si="74"/>
        <v>508306.49299999996</v>
      </c>
      <c r="D110" s="162">
        <v>22369.7</v>
      </c>
      <c r="E110" s="162">
        <v>26811.5</v>
      </c>
      <c r="F110" s="162">
        <v>26184.7</v>
      </c>
      <c r="G110" s="162">
        <v>27235.448</v>
      </c>
      <c r="H110" s="162">
        <v>29622.6</v>
      </c>
      <c r="I110" s="162">
        <v>31996.145</v>
      </c>
      <c r="J110" s="161">
        <v>36717.199999999997</v>
      </c>
      <c r="K110" s="161">
        <v>38882.9</v>
      </c>
      <c r="L110" s="161">
        <v>40574.699999999997</v>
      </c>
      <c r="M110" s="127">
        <v>43487.1</v>
      </c>
      <c r="N110" s="102">
        <v>45716.5</v>
      </c>
      <c r="O110" s="102">
        <v>46236</v>
      </c>
      <c r="P110" s="102">
        <v>46236</v>
      </c>
      <c r="Q110" s="102">
        <v>46236</v>
      </c>
      <c r="R110" s="160"/>
    </row>
    <row r="111" spans="1:18" ht="93.6">
      <c r="A111" s="165">
        <f t="shared" si="59"/>
        <v>64</v>
      </c>
      <c r="B111" s="46" t="s">
        <v>130</v>
      </c>
      <c r="C111" s="162">
        <f t="shared" si="74"/>
        <v>198662.14</v>
      </c>
      <c r="D111" s="162">
        <v>13419.2</v>
      </c>
      <c r="E111" s="162">
        <v>15034.3</v>
      </c>
      <c r="F111" s="162">
        <v>10349.897000000001</v>
      </c>
      <c r="G111" s="162">
        <f t="shared" ref="G111:Q111" si="80">G112</f>
        <v>12051.743</v>
      </c>
      <c r="H111" s="162">
        <f t="shared" si="80"/>
        <v>12223.8</v>
      </c>
      <c r="I111" s="162">
        <f t="shared" si="80"/>
        <v>10985.7</v>
      </c>
      <c r="J111" s="161">
        <f t="shared" si="80"/>
        <v>12740.6</v>
      </c>
      <c r="K111" s="161">
        <f t="shared" si="80"/>
        <v>13279.2</v>
      </c>
      <c r="L111" s="161">
        <f t="shared" si="80"/>
        <v>13888.9</v>
      </c>
      <c r="M111" s="127">
        <f t="shared" si="80"/>
        <v>15683.6</v>
      </c>
      <c r="N111" s="102">
        <f t="shared" si="80"/>
        <v>16817.2</v>
      </c>
      <c r="O111" s="102">
        <f t="shared" si="80"/>
        <v>17396</v>
      </c>
      <c r="P111" s="102">
        <f t="shared" si="80"/>
        <v>17396</v>
      </c>
      <c r="Q111" s="102">
        <f t="shared" si="80"/>
        <v>17396</v>
      </c>
      <c r="R111" s="48">
        <v>39</v>
      </c>
    </row>
    <row r="112" spans="1:18" ht="15.6">
      <c r="A112" s="165">
        <f t="shared" si="59"/>
        <v>65</v>
      </c>
      <c r="B112" s="47" t="s">
        <v>7</v>
      </c>
      <c r="C112" s="162">
        <f t="shared" si="74"/>
        <v>198662.14</v>
      </c>
      <c r="D112" s="162">
        <v>13419.2</v>
      </c>
      <c r="E112" s="162">
        <v>15034.3</v>
      </c>
      <c r="F112" s="162">
        <v>10349.897000000001</v>
      </c>
      <c r="G112" s="162">
        <v>12051.743</v>
      </c>
      <c r="H112" s="162">
        <v>12223.8</v>
      </c>
      <c r="I112" s="162">
        <v>10985.7</v>
      </c>
      <c r="J112" s="161">
        <v>12740.6</v>
      </c>
      <c r="K112" s="161">
        <v>13279.2</v>
      </c>
      <c r="L112" s="161">
        <v>13888.9</v>
      </c>
      <c r="M112" s="127">
        <v>15683.6</v>
      </c>
      <c r="N112" s="102">
        <v>16817.2</v>
      </c>
      <c r="O112" s="102">
        <v>17396</v>
      </c>
      <c r="P112" s="102">
        <v>17396</v>
      </c>
      <c r="Q112" s="102">
        <v>17396</v>
      </c>
      <c r="R112" s="177"/>
    </row>
    <row r="113" spans="1:18" ht="46.8">
      <c r="A113" s="165">
        <f t="shared" si="59"/>
        <v>66</v>
      </c>
      <c r="B113" s="46" t="s">
        <v>131</v>
      </c>
      <c r="C113" s="32">
        <f t="shared" si="74"/>
        <v>352758.70650000003</v>
      </c>
      <c r="D113" s="162">
        <f>SUM(D114:D115)</f>
        <v>25933.3</v>
      </c>
      <c r="E113" s="162">
        <v>27526.3</v>
      </c>
      <c r="F113" s="162">
        <f>SUM(F114:F115)</f>
        <v>28267.602999999999</v>
      </c>
      <c r="G113" s="162">
        <f t="shared" ref="G113:Q113" si="81">G114+G115</f>
        <v>30867.3</v>
      </c>
      <c r="H113" s="162">
        <f t="shared" si="81"/>
        <v>32109.3</v>
      </c>
      <c r="I113" s="162">
        <f t="shared" si="81"/>
        <v>35295.599999999999</v>
      </c>
      <c r="J113" s="44">
        <f t="shared" si="81"/>
        <v>10463.503500000001</v>
      </c>
      <c r="K113" s="161">
        <f t="shared" si="81"/>
        <v>31892.7</v>
      </c>
      <c r="L113" s="161">
        <f>L114+L115</f>
        <v>31804.400000000001</v>
      </c>
      <c r="M113" s="127">
        <f t="shared" si="81"/>
        <v>29448.799999999999</v>
      </c>
      <c r="N113" s="102">
        <f t="shared" si="81"/>
        <v>29957.9</v>
      </c>
      <c r="O113" s="102">
        <f t="shared" si="81"/>
        <v>30992</v>
      </c>
      <c r="P113" s="102">
        <f t="shared" si="81"/>
        <v>4100</v>
      </c>
      <c r="Q113" s="102">
        <f t="shared" si="81"/>
        <v>4100</v>
      </c>
      <c r="R113" s="48">
        <v>39</v>
      </c>
    </row>
    <row r="114" spans="1:18" ht="15.6">
      <c r="A114" s="165">
        <f t="shared" si="59"/>
        <v>67</v>
      </c>
      <c r="B114" s="47" t="s">
        <v>6</v>
      </c>
      <c r="C114" s="32">
        <f t="shared" si="74"/>
        <v>236885.7035</v>
      </c>
      <c r="D114" s="162">
        <v>16848.099999999999</v>
      </c>
      <c r="E114" s="162">
        <v>17986.3</v>
      </c>
      <c r="F114" s="162">
        <v>17986.3</v>
      </c>
      <c r="G114" s="162">
        <v>16867.3</v>
      </c>
      <c r="H114" s="162">
        <v>17509.3</v>
      </c>
      <c r="I114" s="162">
        <v>20067.8</v>
      </c>
      <c r="J114" s="44">
        <v>4733.4035000000003</v>
      </c>
      <c r="K114" s="161">
        <f>19504</f>
        <v>19504</v>
      </c>
      <c r="L114" s="161">
        <v>27769.7</v>
      </c>
      <c r="M114" s="127">
        <v>24863.599999999999</v>
      </c>
      <c r="N114" s="102">
        <v>25857.9</v>
      </c>
      <c r="O114" s="102">
        <v>26892</v>
      </c>
      <c r="P114" s="102">
        <v>0</v>
      </c>
      <c r="Q114" s="102">
        <v>0</v>
      </c>
      <c r="R114" s="177"/>
    </row>
    <row r="115" spans="1:18" ht="15.6">
      <c r="A115" s="165">
        <f t="shared" si="59"/>
        <v>68</v>
      </c>
      <c r="B115" s="47" t="s">
        <v>7</v>
      </c>
      <c r="C115" s="32">
        <f t="shared" si="74"/>
        <v>115873.003</v>
      </c>
      <c r="D115" s="162">
        <v>9085.2000000000007</v>
      </c>
      <c r="E115" s="162">
        <v>9540</v>
      </c>
      <c r="F115" s="162">
        <v>10281.303</v>
      </c>
      <c r="G115" s="162">
        <v>14000</v>
      </c>
      <c r="H115" s="162">
        <v>14600</v>
      </c>
      <c r="I115" s="162">
        <v>15227.8</v>
      </c>
      <c r="J115" s="161">
        <v>5730.1</v>
      </c>
      <c r="K115" s="161">
        <v>12388.7</v>
      </c>
      <c r="L115" s="161">
        <v>4034.7</v>
      </c>
      <c r="M115" s="127">
        <v>4585.2</v>
      </c>
      <c r="N115" s="102">
        <v>4100</v>
      </c>
      <c r="O115" s="102">
        <v>4100</v>
      </c>
      <c r="P115" s="102">
        <v>4100</v>
      </c>
      <c r="Q115" s="102">
        <v>4100</v>
      </c>
      <c r="R115" s="177"/>
    </row>
    <row r="116" spans="1:18" ht="64.8">
      <c r="A116" s="165">
        <f t="shared" si="59"/>
        <v>69</v>
      </c>
      <c r="B116" s="49" t="s">
        <v>132</v>
      </c>
      <c r="C116" s="162">
        <f t="shared" si="74"/>
        <v>4397.1000000000004</v>
      </c>
      <c r="D116" s="162">
        <v>558</v>
      </c>
      <c r="E116" s="162">
        <v>500</v>
      </c>
      <c r="F116" s="162">
        <v>500</v>
      </c>
      <c r="G116" s="162">
        <v>490.5</v>
      </c>
      <c r="H116" s="162">
        <v>700</v>
      </c>
      <c r="I116" s="162">
        <f t="shared" ref="I116:O116" si="82">I117</f>
        <v>340</v>
      </c>
      <c r="J116" s="161">
        <f t="shared" si="82"/>
        <v>59.6</v>
      </c>
      <c r="K116" s="161">
        <f t="shared" si="82"/>
        <v>625</v>
      </c>
      <c r="L116" s="161">
        <f t="shared" si="82"/>
        <v>624</v>
      </c>
      <c r="M116" s="127">
        <f t="shared" si="82"/>
        <v>0</v>
      </c>
      <c r="N116" s="102">
        <f t="shared" si="82"/>
        <v>0</v>
      </c>
      <c r="O116" s="162">
        <f t="shared" si="82"/>
        <v>0</v>
      </c>
      <c r="P116" s="162">
        <f t="shared" ref="P116:Q116" si="83">P117</f>
        <v>0</v>
      </c>
      <c r="Q116" s="162">
        <f t="shared" si="83"/>
        <v>0</v>
      </c>
      <c r="R116" s="48">
        <v>40</v>
      </c>
    </row>
    <row r="117" spans="1:18" ht="15.6">
      <c r="A117" s="175">
        <v>70</v>
      </c>
      <c r="B117" s="47" t="s">
        <v>7</v>
      </c>
      <c r="C117" s="162">
        <f t="shared" si="74"/>
        <v>4397.1000000000004</v>
      </c>
      <c r="D117" s="162">
        <v>558</v>
      </c>
      <c r="E117" s="162">
        <v>500</v>
      </c>
      <c r="F117" s="162">
        <v>500</v>
      </c>
      <c r="G117" s="162">
        <v>490.5</v>
      </c>
      <c r="H117" s="162">
        <v>700</v>
      </c>
      <c r="I117" s="162">
        <v>340</v>
      </c>
      <c r="J117" s="161">
        <v>59.6</v>
      </c>
      <c r="K117" s="161">
        <v>625</v>
      </c>
      <c r="L117" s="161">
        <v>624</v>
      </c>
      <c r="M117" s="127">
        <v>0</v>
      </c>
      <c r="N117" s="102">
        <v>0</v>
      </c>
      <c r="O117" s="162">
        <v>0</v>
      </c>
      <c r="P117" s="162">
        <v>0</v>
      </c>
      <c r="Q117" s="162">
        <v>0</v>
      </c>
      <c r="R117" s="177"/>
    </row>
    <row r="118" spans="1:18" ht="141.75" customHeight="1">
      <c r="A118" s="165" t="s">
        <v>73</v>
      </c>
      <c r="B118" s="50" t="s">
        <v>133</v>
      </c>
      <c r="C118" s="162">
        <f>SUM(I118:Q118)</f>
        <v>20497.900000000001</v>
      </c>
      <c r="D118" s="162" t="str">
        <f>D121</f>
        <v>-</v>
      </c>
      <c r="E118" s="162" t="str">
        <f>E121</f>
        <v>-</v>
      </c>
      <c r="F118" s="162" t="str">
        <f>F121</f>
        <v>-</v>
      </c>
      <c r="G118" s="162" t="str">
        <f>G121</f>
        <v>-</v>
      </c>
      <c r="H118" s="162" t="str">
        <f>H121</f>
        <v>-</v>
      </c>
      <c r="I118" s="162">
        <f t="shared" ref="I118:N118" si="84">I119</f>
        <v>2441.6999999999998</v>
      </c>
      <c r="J118" s="161">
        <f t="shared" si="84"/>
        <v>2703.3</v>
      </c>
      <c r="K118" s="161">
        <f t="shared" si="84"/>
        <v>2697.5</v>
      </c>
      <c r="L118" s="161">
        <f t="shared" si="84"/>
        <v>3306.3</v>
      </c>
      <c r="M118" s="127">
        <f t="shared" si="84"/>
        <v>2994.9</v>
      </c>
      <c r="N118" s="102">
        <f t="shared" si="84"/>
        <v>3114.8</v>
      </c>
      <c r="O118" s="162">
        <f>O119</f>
        <v>3239.4</v>
      </c>
      <c r="P118" s="162">
        <f t="shared" ref="P118:Q118" si="85">P119</f>
        <v>0</v>
      </c>
      <c r="Q118" s="162">
        <f t="shared" si="85"/>
        <v>0</v>
      </c>
      <c r="R118" s="177" t="s">
        <v>77</v>
      </c>
    </row>
    <row r="119" spans="1:18" ht="15.6">
      <c r="A119" s="165" t="s">
        <v>74</v>
      </c>
      <c r="B119" s="47" t="s">
        <v>6</v>
      </c>
      <c r="C119" s="162">
        <f>SUM(D119:Q119)</f>
        <v>20497.900000000001</v>
      </c>
      <c r="D119" s="162">
        <v>0</v>
      </c>
      <c r="E119" s="162">
        <v>0</v>
      </c>
      <c r="F119" s="162">
        <v>0</v>
      </c>
      <c r="G119" s="162">
        <v>0</v>
      </c>
      <c r="H119" s="162">
        <v>0</v>
      </c>
      <c r="I119" s="162">
        <v>2441.6999999999998</v>
      </c>
      <c r="J119" s="161">
        <v>2703.3</v>
      </c>
      <c r="K119" s="161">
        <v>2697.5</v>
      </c>
      <c r="L119" s="161">
        <v>3306.3</v>
      </c>
      <c r="M119" s="127">
        <v>2994.9</v>
      </c>
      <c r="N119" s="102">
        <v>3114.8</v>
      </c>
      <c r="O119" s="162">
        <v>3239.4</v>
      </c>
      <c r="P119" s="162">
        <v>0</v>
      </c>
      <c r="Q119" s="162">
        <v>0</v>
      </c>
      <c r="R119" s="177"/>
    </row>
    <row r="120" spans="1:18" ht="61.5" customHeight="1">
      <c r="A120" s="165" t="s">
        <v>95</v>
      </c>
      <c r="B120" s="47" t="s">
        <v>134</v>
      </c>
      <c r="C120" s="162">
        <f>SUM(I120:Q120)</f>
        <v>2247</v>
      </c>
      <c r="D120" s="162" t="s">
        <v>93</v>
      </c>
      <c r="E120" s="162" t="s">
        <v>93</v>
      </c>
      <c r="F120" s="162" t="s">
        <v>93</v>
      </c>
      <c r="G120" s="162" t="s">
        <v>93</v>
      </c>
      <c r="H120" s="162" t="s">
        <v>93</v>
      </c>
      <c r="I120" s="162">
        <f t="shared" ref="I120:N120" si="86">I121</f>
        <v>247</v>
      </c>
      <c r="J120" s="161">
        <f t="shared" si="86"/>
        <v>1000</v>
      </c>
      <c r="K120" s="161">
        <f t="shared" si="86"/>
        <v>1000</v>
      </c>
      <c r="L120" s="161">
        <f t="shared" si="86"/>
        <v>0</v>
      </c>
      <c r="M120" s="127">
        <f t="shared" si="86"/>
        <v>0</v>
      </c>
      <c r="N120" s="102">
        <f t="shared" si="86"/>
        <v>0</v>
      </c>
      <c r="O120" s="162">
        <f>O121</f>
        <v>0</v>
      </c>
      <c r="P120" s="162">
        <f t="shared" ref="P120:Q120" si="87">P121</f>
        <v>0</v>
      </c>
      <c r="Q120" s="162">
        <f t="shared" si="87"/>
        <v>0</v>
      </c>
      <c r="R120" s="177" t="s">
        <v>97</v>
      </c>
    </row>
    <row r="121" spans="1:18" ht="18" customHeight="1">
      <c r="A121" s="165" t="s">
        <v>96</v>
      </c>
      <c r="B121" s="47" t="s">
        <v>7</v>
      </c>
      <c r="C121" s="162">
        <f>SUM(I121:Q121)</f>
        <v>2247</v>
      </c>
      <c r="D121" s="162" t="s">
        <v>93</v>
      </c>
      <c r="E121" s="162" t="s">
        <v>93</v>
      </c>
      <c r="F121" s="162" t="s">
        <v>93</v>
      </c>
      <c r="G121" s="162" t="s">
        <v>93</v>
      </c>
      <c r="H121" s="162" t="s">
        <v>93</v>
      </c>
      <c r="I121" s="162">
        <v>247</v>
      </c>
      <c r="J121" s="161">
        <v>1000</v>
      </c>
      <c r="K121" s="161">
        <v>1000</v>
      </c>
      <c r="L121" s="161">
        <v>0</v>
      </c>
      <c r="M121" s="127">
        <v>0</v>
      </c>
      <c r="N121" s="102">
        <v>0</v>
      </c>
      <c r="O121" s="162">
        <v>0</v>
      </c>
      <c r="P121" s="162">
        <v>0</v>
      </c>
      <c r="Q121" s="162">
        <v>0</v>
      </c>
      <c r="R121" s="177"/>
    </row>
    <row r="122" spans="1:18" ht="82.5" customHeight="1">
      <c r="A122" s="165" t="s">
        <v>234</v>
      </c>
      <c r="B122" s="47" t="s">
        <v>236</v>
      </c>
      <c r="C122" s="162">
        <f>SUM(L122:Q122)</f>
        <v>10000</v>
      </c>
      <c r="D122" s="162" t="s">
        <v>93</v>
      </c>
      <c r="E122" s="162" t="s">
        <v>93</v>
      </c>
      <c r="F122" s="162" t="s">
        <v>93</v>
      </c>
      <c r="G122" s="162" t="s">
        <v>93</v>
      </c>
      <c r="H122" s="162" t="s">
        <v>93</v>
      </c>
      <c r="I122" s="162" t="s">
        <v>93</v>
      </c>
      <c r="J122" s="162" t="s">
        <v>93</v>
      </c>
      <c r="K122" s="161" t="s">
        <v>93</v>
      </c>
      <c r="L122" s="161">
        <f>L123</f>
        <v>1000</v>
      </c>
      <c r="M122" s="127">
        <f t="shared" ref="M122:N122" si="88">M123</f>
        <v>1000</v>
      </c>
      <c r="N122" s="142">
        <f t="shared" si="88"/>
        <v>2000</v>
      </c>
      <c r="O122" s="133">
        <f>O123</f>
        <v>2000</v>
      </c>
      <c r="P122" s="162">
        <f t="shared" ref="P122:Q122" si="89">P123</f>
        <v>2000</v>
      </c>
      <c r="Q122" s="162">
        <f t="shared" si="89"/>
        <v>2000</v>
      </c>
      <c r="R122" s="177" t="s">
        <v>242</v>
      </c>
    </row>
    <row r="123" spans="1:18" ht="18" customHeight="1">
      <c r="A123" s="165" t="s">
        <v>235</v>
      </c>
      <c r="B123" s="47" t="s">
        <v>7</v>
      </c>
      <c r="C123" s="162">
        <f>SUM(L123:Q123)</f>
        <v>10000</v>
      </c>
      <c r="D123" s="162" t="s">
        <v>93</v>
      </c>
      <c r="E123" s="162" t="s">
        <v>93</v>
      </c>
      <c r="F123" s="162" t="s">
        <v>93</v>
      </c>
      <c r="G123" s="162" t="s">
        <v>93</v>
      </c>
      <c r="H123" s="162" t="s">
        <v>93</v>
      </c>
      <c r="I123" s="162" t="s">
        <v>93</v>
      </c>
      <c r="J123" s="162" t="s">
        <v>93</v>
      </c>
      <c r="K123" s="161" t="s">
        <v>93</v>
      </c>
      <c r="L123" s="161">
        <v>1000</v>
      </c>
      <c r="M123" s="127">
        <v>1000</v>
      </c>
      <c r="N123" s="102">
        <v>2000</v>
      </c>
      <c r="O123" s="162">
        <v>2000</v>
      </c>
      <c r="P123" s="162">
        <v>2000</v>
      </c>
      <c r="Q123" s="162">
        <v>2000</v>
      </c>
      <c r="R123" s="177"/>
    </row>
    <row r="124" spans="1:18" ht="78">
      <c r="A124" s="165" t="s">
        <v>109</v>
      </c>
      <c r="B124" s="47" t="s">
        <v>233</v>
      </c>
      <c r="C124" s="162">
        <f>SUM(I124:Q124)</f>
        <v>1610.4</v>
      </c>
      <c r="D124" s="162" t="str">
        <f t="shared" ref="D124:N124" si="90">D125</f>
        <v>-</v>
      </c>
      <c r="E124" s="162" t="str">
        <f t="shared" si="90"/>
        <v>-</v>
      </c>
      <c r="F124" s="162" t="str">
        <f t="shared" si="90"/>
        <v>-</v>
      </c>
      <c r="G124" s="162" t="str">
        <f t="shared" si="90"/>
        <v>-</v>
      </c>
      <c r="H124" s="162" t="str">
        <f t="shared" si="90"/>
        <v>-</v>
      </c>
      <c r="I124" s="162">
        <f t="shared" si="90"/>
        <v>1610.4</v>
      </c>
      <c r="J124" s="161">
        <f t="shared" si="90"/>
        <v>0</v>
      </c>
      <c r="K124" s="161">
        <f t="shared" si="90"/>
        <v>0</v>
      </c>
      <c r="L124" s="161">
        <f t="shared" si="90"/>
        <v>0</v>
      </c>
      <c r="M124" s="155">
        <f t="shared" si="90"/>
        <v>0</v>
      </c>
      <c r="N124" s="102">
        <f t="shared" si="90"/>
        <v>0</v>
      </c>
      <c r="O124" s="162">
        <f>O125</f>
        <v>0</v>
      </c>
      <c r="P124" s="162">
        <f t="shared" ref="P124:Q124" si="91">P125</f>
        <v>0</v>
      </c>
      <c r="Q124" s="162">
        <f t="shared" si="91"/>
        <v>0</v>
      </c>
      <c r="R124" s="177" t="s">
        <v>110</v>
      </c>
    </row>
    <row r="125" spans="1:18" ht="18" customHeight="1">
      <c r="A125" s="165" t="s">
        <v>111</v>
      </c>
      <c r="B125" s="47" t="s">
        <v>6</v>
      </c>
      <c r="C125" s="162">
        <f>SUM(I125:Q125)</f>
        <v>1610.4</v>
      </c>
      <c r="D125" s="162" t="s">
        <v>93</v>
      </c>
      <c r="E125" s="162" t="s">
        <v>93</v>
      </c>
      <c r="F125" s="162" t="s">
        <v>93</v>
      </c>
      <c r="G125" s="162" t="s">
        <v>93</v>
      </c>
      <c r="H125" s="162" t="s">
        <v>93</v>
      </c>
      <c r="I125" s="162">
        <v>1610.4</v>
      </c>
      <c r="J125" s="161">
        <v>0</v>
      </c>
      <c r="K125" s="81">
        <v>0</v>
      </c>
      <c r="L125" s="81">
        <v>0</v>
      </c>
      <c r="M125" s="153">
        <v>0</v>
      </c>
      <c r="N125" s="102">
        <v>0</v>
      </c>
      <c r="O125" s="162">
        <v>0</v>
      </c>
      <c r="P125" s="162">
        <v>0</v>
      </c>
      <c r="Q125" s="162">
        <v>0</v>
      </c>
      <c r="R125" s="177"/>
    </row>
    <row r="126" spans="1:18" ht="111.75" customHeight="1">
      <c r="A126" s="176" t="s">
        <v>276</v>
      </c>
      <c r="B126" s="50" t="s">
        <v>282</v>
      </c>
      <c r="C126" s="162">
        <f>SUM(M126:Q126)</f>
        <v>5280</v>
      </c>
      <c r="D126" s="162"/>
      <c r="E126" s="162"/>
      <c r="F126" s="162"/>
      <c r="G126" s="162"/>
      <c r="H126" s="162"/>
      <c r="I126" s="162"/>
      <c r="J126" s="161"/>
      <c r="K126" s="162"/>
      <c r="L126" s="161"/>
      <c r="M126" s="127">
        <f>M127</f>
        <v>5280</v>
      </c>
      <c r="N126" s="140">
        <f t="shared" ref="N126:Q126" si="92">N127</f>
        <v>0</v>
      </c>
      <c r="O126" s="162">
        <f t="shared" si="92"/>
        <v>0</v>
      </c>
      <c r="P126" s="162">
        <f t="shared" si="92"/>
        <v>0</v>
      </c>
      <c r="Q126" s="162">
        <f t="shared" si="92"/>
        <v>0</v>
      </c>
      <c r="R126" s="251">
        <v>39</v>
      </c>
    </row>
    <row r="127" spans="1:18" ht="18" customHeight="1" thickBot="1">
      <c r="A127" s="176" t="s">
        <v>277</v>
      </c>
      <c r="B127" s="47" t="s">
        <v>6</v>
      </c>
      <c r="C127" s="162">
        <f>SUM(M127:Q127)</f>
        <v>5280</v>
      </c>
      <c r="D127" s="162"/>
      <c r="E127" s="162"/>
      <c r="F127" s="162"/>
      <c r="G127" s="162"/>
      <c r="H127" s="162"/>
      <c r="I127" s="162"/>
      <c r="J127" s="161"/>
      <c r="K127" s="162"/>
      <c r="L127" s="161"/>
      <c r="M127" s="129">
        <v>5280</v>
      </c>
      <c r="N127" s="102">
        <v>0</v>
      </c>
      <c r="O127" s="162">
        <v>0</v>
      </c>
      <c r="P127" s="162">
        <v>0</v>
      </c>
      <c r="Q127" s="162">
        <v>0</v>
      </c>
      <c r="R127" s="177"/>
    </row>
    <row r="128" spans="1:18" ht="16.5" customHeight="1" thickBot="1">
      <c r="A128" s="176">
        <v>71</v>
      </c>
      <c r="B128" s="248" t="s">
        <v>15</v>
      </c>
      <c r="C128" s="248"/>
      <c r="D128" s="248"/>
      <c r="E128" s="248"/>
      <c r="F128" s="248"/>
      <c r="G128" s="248"/>
      <c r="H128" s="248"/>
      <c r="I128" s="248"/>
      <c r="J128" s="248"/>
      <c r="K128" s="249"/>
      <c r="L128" s="249"/>
      <c r="M128" s="249"/>
      <c r="N128" s="248"/>
      <c r="O128" s="248"/>
      <c r="P128" s="248"/>
      <c r="Q128" s="248"/>
      <c r="R128" s="248"/>
    </row>
    <row r="129" spans="1:18" ht="33" customHeight="1">
      <c r="A129" s="165">
        <f t="shared" si="59"/>
        <v>72</v>
      </c>
      <c r="B129" s="51" t="s">
        <v>10</v>
      </c>
      <c r="C129" s="30">
        <f t="shared" ref="C129:C134" si="93">SUM(D129:Q129)</f>
        <v>2886.6950000000002</v>
      </c>
      <c r="D129" s="52">
        <v>152.1</v>
      </c>
      <c r="E129" s="52">
        <v>117.6</v>
      </c>
      <c r="F129" s="52">
        <f>SUM(F130:F131)</f>
        <v>128.80000000000001</v>
      </c>
      <c r="G129" s="52">
        <f t="shared" ref="G129:Q129" si="94">G130+G131</f>
        <v>351.69999999999993</v>
      </c>
      <c r="H129" s="52">
        <f t="shared" si="94"/>
        <v>423.09999999999997</v>
      </c>
      <c r="I129" s="52">
        <f t="shared" si="94"/>
        <v>204.58100000000002</v>
      </c>
      <c r="J129" s="53">
        <f t="shared" si="94"/>
        <v>210.31399999999999</v>
      </c>
      <c r="K129" s="53">
        <f t="shared" si="94"/>
        <v>62.7</v>
      </c>
      <c r="L129" s="53">
        <f t="shared" si="94"/>
        <v>191.6</v>
      </c>
      <c r="M129" s="130">
        <f t="shared" si="94"/>
        <v>242.3</v>
      </c>
      <c r="N129" s="96">
        <f t="shared" si="94"/>
        <v>195.9</v>
      </c>
      <c r="O129" s="96">
        <f t="shared" si="94"/>
        <v>202</v>
      </c>
      <c r="P129" s="96">
        <f t="shared" si="94"/>
        <v>202</v>
      </c>
      <c r="Q129" s="96">
        <f t="shared" si="94"/>
        <v>202</v>
      </c>
      <c r="R129" s="177"/>
    </row>
    <row r="130" spans="1:18" ht="17.25" customHeight="1">
      <c r="A130" s="165">
        <f t="shared" si="59"/>
        <v>73</v>
      </c>
      <c r="B130" s="47" t="s">
        <v>6</v>
      </c>
      <c r="C130" s="162">
        <f t="shared" si="93"/>
        <v>226.01399999999998</v>
      </c>
      <c r="D130" s="177">
        <v>23.2</v>
      </c>
      <c r="E130" s="177">
        <v>0</v>
      </c>
      <c r="F130" s="177">
        <v>0</v>
      </c>
      <c r="G130" s="177">
        <f t="shared" ref="G130:Q131" si="95">G133</f>
        <v>40.9</v>
      </c>
      <c r="H130" s="177">
        <f t="shared" si="95"/>
        <v>40.9</v>
      </c>
      <c r="I130" s="177">
        <f t="shared" si="95"/>
        <v>36</v>
      </c>
      <c r="J130" s="174">
        <f t="shared" si="95"/>
        <v>14.414</v>
      </c>
      <c r="K130" s="174">
        <f>K133</f>
        <v>20.2</v>
      </c>
      <c r="L130" s="174">
        <f>L133</f>
        <v>19.100000000000001</v>
      </c>
      <c r="M130" s="178">
        <f>M133</f>
        <v>31.3</v>
      </c>
      <c r="N130" s="172">
        <f t="shared" si="95"/>
        <v>0</v>
      </c>
      <c r="O130" s="172">
        <f t="shared" si="95"/>
        <v>0</v>
      </c>
      <c r="P130" s="172">
        <f t="shared" si="95"/>
        <v>0</v>
      </c>
      <c r="Q130" s="172">
        <f t="shared" si="95"/>
        <v>0</v>
      </c>
      <c r="R130" s="177"/>
    </row>
    <row r="131" spans="1:18" ht="24" customHeight="1">
      <c r="A131" s="165">
        <f t="shared" si="59"/>
        <v>74</v>
      </c>
      <c r="B131" s="47" t="s">
        <v>7</v>
      </c>
      <c r="C131" s="162">
        <f t="shared" si="93"/>
        <v>2660.681</v>
      </c>
      <c r="D131" s="177">
        <v>128.9</v>
      </c>
      <c r="E131" s="177">
        <v>117.6</v>
      </c>
      <c r="F131" s="177">
        <v>128.80000000000001</v>
      </c>
      <c r="G131" s="177">
        <f t="shared" si="95"/>
        <v>310.79999999999995</v>
      </c>
      <c r="H131" s="177">
        <f t="shared" si="95"/>
        <v>382.2</v>
      </c>
      <c r="I131" s="177">
        <f t="shared" si="95"/>
        <v>168.58100000000002</v>
      </c>
      <c r="J131" s="174">
        <f t="shared" si="95"/>
        <v>195.9</v>
      </c>
      <c r="K131" s="174">
        <f t="shared" si="95"/>
        <v>42.5</v>
      </c>
      <c r="L131" s="174">
        <f t="shared" si="95"/>
        <v>172.5</v>
      </c>
      <c r="M131" s="178">
        <f t="shared" si="95"/>
        <v>211</v>
      </c>
      <c r="N131" s="172">
        <f t="shared" si="95"/>
        <v>195.9</v>
      </c>
      <c r="O131" s="172">
        <f t="shared" si="95"/>
        <v>202</v>
      </c>
      <c r="P131" s="172">
        <f t="shared" si="95"/>
        <v>202</v>
      </c>
      <c r="Q131" s="172">
        <f t="shared" si="95"/>
        <v>202</v>
      </c>
      <c r="R131" s="177"/>
    </row>
    <row r="132" spans="1:18" ht="22.5" customHeight="1">
      <c r="A132" s="165">
        <f t="shared" si="59"/>
        <v>75</v>
      </c>
      <c r="B132" s="54" t="s">
        <v>8</v>
      </c>
      <c r="C132" s="30">
        <f t="shared" si="93"/>
        <v>2886.6950000000002</v>
      </c>
      <c r="D132" s="52">
        <v>152.1</v>
      </c>
      <c r="E132" s="52">
        <v>117.6</v>
      </c>
      <c r="F132" s="52">
        <f>SUM(F133:F134)</f>
        <v>128.80000000000001</v>
      </c>
      <c r="G132" s="52">
        <f t="shared" ref="G132:Q132" si="96">G133+G134</f>
        <v>351.69999999999993</v>
      </c>
      <c r="H132" s="52">
        <f t="shared" si="96"/>
        <v>423.09999999999997</v>
      </c>
      <c r="I132" s="52">
        <f t="shared" si="96"/>
        <v>204.58100000000002</v>
      </c>
      <c r="J132" s="53">
        <f t="shared" si="96"/>
        <v>210.31399999999999</v>
      </c>
      <c r="K132" s="53">
        <f t="shared" si="96"/>
        <v>62.7</v>
      </c>
      <c r="L132" s="53">
        <f t="shared" si="96"/>
        <v>191.6</v>
      </c>
      <c r="M132" s="131">
        <f t="shared" si="96"/>
        <v>242.3</v>
      </c>
      <c r="N132" s="96">
        <f t="shared" si="96"/>
        <v>195.9</v>
      </c>
      <c r="O132" s="96">
        <f t="shared" si="96"/>
        <v>202</v>
      </c>
      <c r="P132" s="96">
        <f t="shared" si="96"/>
        <v>202</v>
      </c>
      <c r="Q132" s="96">
        <f t="shared" si="96"/>
        <v>202</v>
      </c>
      <c r="R132" s="177"/>
    </row>
    <row r="133" spans="1:18" ht="18" customHeight="1">
      <c r="A133" s="165">
        <f t="shared" si="59"/>
        <v>76</v>
      </c>
      <c r="B133" s="47" t="s">
        <v>6</v>
      </c>
      <c r="C133" s="162">
        <f t="shared" si="93"/>
        <v>226.01399999999998</v>
      </c>
      <c r="D133" s="177">
        <v>23.2</v>
      </c>
      <c r="E133" s="177">
        <v>0</v>
      </c>
      <c r="F133" s="177">
        <v>0</v>
      </c>
      <c r="G133" s="177">
        <f t="shared" ref="G133:I134" si="97">G137</f>
        <v>40.9</v>
      </c>
      <c r="H133" s="177">
        <f t="shared" si="97"/>
        <v>40.9</v>
      </c>
      <c r="I133" s="177">
        <f t="shared" si="97"/>
        <v>36</v>
      </c>
      <c r="J133" s="174">
        <v>14.414</v>
      </c>
      <c r="K133" s="174">
        <f t="shared" ref="K133:M134" si="98">K137</f>
        <v>20.2</v>
      </c>
      <c r="L133" s="174">
        <f t="shared" si="98"/>
        <v>19.100000000000001</v>
      </c>
      <c r="M133" s="178">
        <f t="shared" si="98"/>
        <v>31.3</v>
      </c>
      <c r="N133" s="172">
        <v>0</v>
      </c>
      <c r="O133" s="172">
        <v>0</v>
      </c>
      <c r="P133" s="172">
        <v>0</v>
      </c>
      <c r="Q133" s="172">
        <v>0</v>
      </c>
      <c r="R133" s="177"/>
    </row>
    <row r="134" spans="1:18" ht="18.75" customHeight="1" thickBot="1">
      <c r="A134" s="165">
        <f t="shared" si="59"/>
        <v>77</v>
      </c>
      <c r="B134" s="47" t="s">
        <v>7</v>
      </c>
      <c r="C134" s="162">
        <f t="shared" si="93"/>
        <v>2660.681</v>
      </c>
      <c r="D134" s="177">
        <v>128.9</v>
      </c>
      <c r="E134" s="177">
        <v>117.6</v>
      </c>
      <c r="F134" s="177">
        <f>F138</f>
        <v>128.80000000000001</v>
      </c>
      <c r="G134" s="177">
        <f t="shared" si="97"/>
        <v>310.79999999999995</v>
      </c>
      <c r="H134" s="177">
        <f t="shared" si="97"/>
        <v>382.2</v>
      </c>
      <c r="I134" s="177">
        <f t="shared" si="97"/>
        <v>168.58100000000002</v>
      </c>
      <c r="J134" s="174">
        <f>J138</f>
        <v>195.9</v>
      </c>
      <c r="K134" s="174">
        <f t="shared" si="98"/>
        <v>42.5</v>
      </c>
      <c r="L134" s="174">
        <f t="shared" si="98"/>
        <v>172.5</v>
      </c>
      <c r="M134" s="132">
        <f t="shared" si="98"/>
        <v>211</v>
      </c>
      <c r="N134" s="172">
        <f>N138</f>
        <v>195.9</v>
      </c>
      <c r="O134" s="172">
        <f t="shared" ref="O134:Q134" si="99">O138</f>
        <v>202</v>
      </c>
      <c r="P134" s="172">
        <f t="shared" si="99"/>
        <v>202</v>
      </c>
      <c r="Q134" s="172">
        <f t="shared" si="99"/>
        <v>202</v>
      </c>
      <c r="R134" s="177"/>
    </row>
    <row r="135" spans="1:18" ht="21.75" customHeight="1" thickBot="1">
      <c r="A135" s="165">
        <f t="shared" si="59"/>
        <v>78</v>
      </c>
      <c r="B135" s="196" t="s">
        <v>11</v>
      </c>
      <c r="C135" s="196"/>
      <c r="D135" s="196"/>
      <c r="E135" s="196"/>
      <c r="F135" s="196"/>
      <c r="G135" s="196"/>
      <c r="H135" s="196"/>
      <c r="I135" s="196"/>
      <c r="J135" s="196"/>
      <c r="K135" s="197"/>
      <c r="L135" s="197"/>
      <c r="M135" s="197"/>
      <c r="N135" s="196"/>
      <c r="O135" s="196"/>
      <c r="P135" s="196"/>
      <c r="Q135" s="196"/>
      <c r="R135" s="196"/>
    </row>
    <row r="136" spans="1:18" ht="31.2">
      <c r="A136" s="165">
        <f t="shared" si="59"/>
        <v>79</v>
      </c>
      <c r="B136" s="19" t="s">
        <v>12</v>
      </c>
      <c r="C136" s="30">
        <f t="shared" ref="C136:C143" si="100">SUM(D136:Q136)</f>
        <v>2886.6950000000002</v>
      </c>
      <c r="D136" s="52">
        <f>D132</f>
        <v>152.1</v>
      </c>
      <c r="E136" s="52">
        <f>E132</f>
        <v>117.6</v>
      </c>
      <c r="F136" s="52">
        <f>F132</f>
        <v>128.80000000000001</v>
      </c>
      <c r="G136" s="52">
        <f t="shared" ref="G136:Q136" si="101">G137+G138</f>
        <v>351.69999999999993</v>
      </c>
      <c r="H136" s="52">
        <f t="shared" si="101"/>
        <v>423.09999999999997</v>
      </c>
      <c r="I136" s="52">
        <f t="shared" si="101"/>
        <v>204.58100000000002</v>
      </c>
      <c r="J136" s="53">
        <f t="shared" si="101"/>
        <v>210.31399999999999</v>
      </c>
      <c r="K136" s="53">
        <f t="shared" si="101"/>
        <v>62.7</v>
      </c>
      <c r="L136" s="53">
        <f>L137+L138</f>
        <v>191.6</v>
      </c>
      <c r="M136" s="130">
        <f t="shared" si="101"/>
        <v>242.3</v>
      </c>
      <c r="N136" s="96">
        <f t="shared" si="101"/>
        <v>195.9</v>
      </c>
      <c r="O136" s="96">
        <f t="shared" si="101"/>
        <v>202</v>
      </c>
      <c r="P136" s="96">
        <f t="shared" si="101"/>
        <v>202</v>
      </c>
      <c r="Q136" s="96">
        <f t="shared" si="101"/>
        <v>202</v>
      </c>
      <c r="R136" s="173"/>
    </row>
    <row r="137" spans="1:18" ht="15.6">
      <c r="A137" s="165">
        <f t="shared" si="59"/>
        <v>80</v>
      </c>
      <c r="B137" s="166" t="s">
        <v>6</v>
      </c>
      <c r="C137" s="162">
        <f t="shared" si="100"/>
        <v>226.01399999999998</v>
      </c>
      <c r="D137" s="177">
        <f>D133</f>
        <v>23.2</v>
      </c>
      <c r="E137" s="177">
        <v>0</v>
      </c>
      <c r="F137" s="177">
        <f>F133</f>
        <v>0</v>
      </c>
      <c r="G137" s="177">
        <f>G140+G143+G149</f>
        <v>40.9</v>
      </c>
      <c r="H137" s="177">
        <f t="shared" ref="H137:Q137" si="102">H140+H143+H149</f>
        <v>40.9</v>
      </c>
      <c r="I137" s="177">
        <f>I140+I143+I149+I152</f>
        <v>36</v>
      </c>
      <c r="J137" s="174">
        <f>J152+J149+J143+J140</f>
        <v>14.414</v>
      </c>
      <c r="K137" s="174">
        <f>K140+K143+K149+K152+K155</f>
        <v>20.2</v>
      </c>
      <c r="L137" s="174">
        <f>L140+L143+L149+L152+L155</f>
        <v>19.100000000000001</v>
      </c>
      <c r="M137" s="178">
        <f>M140+M143+M149+M155</f>
        <v>31.3</v>
      </c>
      <c r="N137" s="172">
        <f t="shared" si="102"/>
        <v>0</v>
      </c>
      <c r="O137" s="172">
        <f t="shared" si="102"/>
        <v>0</v>
      </c>
      <c r="P137" s="172">
        <f t="shared" si="102"/>
        <v>0</v>
      </c>
      <c r="Q137" s="172">
        <f t="shared" si="102"/>
        <v>0</v>
      </c>
      <c r="R137" s="173"/>
    </row>
    <row r="138" spans="1:18" ht="15.6">
      <c r="A138" s="165">
        <f t="shared" si="59"/>
        <v>81</v>
      </c>
      <c r="B138" s="166" t="s">
        <v>7</v>
      </c>
      <c r="C138" s="162">
        <f t="shared" si="100"/>
        <v>2660.681</v>
      </c>
      <c r="D138" s="177">
        <v>128.9</v>
      </c>
      <c r="E138" s="177">
        <v>117.6</v>
      </c>
      <c r="F138" s="177">
        <f>F141+F144</f>
        <v>128.80000000000001</v>
      </c>
      <c r="G138" s="177">
        <f>G141+G144+G150</f>
        <v>310.79999999999995</v>
      </c>
      <c r="H138" s="177">
        <f>H141+H144+H150</f>
        <v>382.2</v>
      </c>
      <c r="I138" s="177">
        <f>I141+I144+I150+I153</f>
        <v>168.58100000000002</v>
      </c>
      <c r="J138" s="174">
        <f>J141+J144+J150+J153</f>
        <v>195.9</v>
      </c>
      <c r="K138" s="174">
        <f>K141+K144+K150+K153+K156</f>
        <v>42.5</v>
      </c>
      <c r="L138" s="174">
        <f>L141+L144+L150+L153+L156</f>
        <v>172.5</v>
      </c>
      <c r="M138" s="178">
        <f>M141+M144+M150+M153+M156</f>
        <v>211</v>
      </c>
      <c r="N138" s="172">
        <f>N141+N144+N150+N156</f>
        <v>195.9</v>
      </c>
      <c r="O138" s="172">
        <f t="shared" ref="O138:Q138" si="103">O141+O144+O150+O156</f>
        <v>202</v>
      </c>
      <c r="P138" s="172">
        <f t="shared" si="103"/>
        <v>202</v>
      </c>
      <c r="Q138" s="172">
        <f t="shared" si="103"/>
        <v>202</v>
      </c>
      <c r="R138" s="173"/>
    </row>
    <row r="139" spans="1:18" ht="93.6">
      <c r="A139" s="165">
        <f t="shared" si="59"/>
        <v>82</v>
      </c>
      <c r="B139" s="163" t="s">
        <v>135</v>
      </c>
      <c r="C139" s="162">
        <f t="shared" si="100"/>
        <v>305.49299999999994</v>
      </c>
      <c r="D139" s="177">
        <v>20</v>
      </c>
      <c r="E139" s="177">
        <v>21</v>
      </c>
      <c r="F139" s="177">
        <f>F141</f>
        <v>22.5</v>
      </c>
      <c r="G139" s="177">
        <f>G140+G141</f>
        <v>22.9</v>
      </c>
      <c r="H139" s="177">
        <f>H140+H141</f>
        <v>23.8</v>
      </c>
      <c r="I139" s="177">
        <f>I140+I141</f>
        <v>12.393000000000001</v>
      </c>
      <c r="J139" s="174">
        <v>25.7</v>
      </c>
      <c r="K139" s="174">
        <f>K140+K141</f>
        <v>0</v>
      </c>
      <c r="L139" s="174">
        <f>L140+L141</f>
        <v>25.7</v>
      </c>
      <c r="M139" s="178">
        <f>M140+M141</f>
        <v>25.7</v>
      </c>
      <c r="N139" s="172">
        <f>N140+N141</f>
        <v>25.7</v>
      </c>
      <c r="O139" s="172">
        <f t="shared" ref="O139:Q139" si="104">O140+O141</f>
        <v>26.7</v>
      </c>
      <c r="P139" s="172">
        <f t="shared" si="104"/>
        <v>26.7</v>
      </c>
      <c r="Q139" s="172">
        <f t="shared" si="104"/>
        <v>26.7</v>
      </c>
      <c r="R139" s="173">
        <v>44</v>
      </c>
    </row>
    <row r="140" spans="1:18" ht="15.6">
      <c r="A140" s="165">
        <f t="shared" si="59"/>
        <v>83</v>
      </c>
      <c r="B140" s="166" t="s">
        <v>6</v>
      </c>
      <c r="C140" s="162">
        <f t="shared" si="100"/>
        <v>0</v>
      </c>
      <c r="D140" s="177">
        <v>0</v>
      </c>
      <c r="E140" s="177">
        <v>0</v>
      </c>
      <c r="F140" s="177">
        <v>0</v>
      </c>
      <c r="G140" s="177">
        <v>0</v>
      </c>
      <c r="H140" s="177">
        <v>0</v>
      </c>
      <c r="I140" s="177">
        <v>0</v>
      </c>
      <c r="J140" s="174">
        <v>0</v>
      </c>
      <c r="K140" s="174">
        <v>0</v>
      </c>
      <c r="L140" s="174">
        <v>0</v>
      </c>
      <c r="M140" s="178">
        <v>0</v>
      </c>
      <c r="N140" s="172">
        <v>0</v>
      </c>
      <c r="O140" s="172">
        <v>0</v>
      </c>
      <c r="P140" s="172">
        <v>0</v>
      </c>
      <c r="Q140" s="172">
        <v>0</v>
      </c>
      <c r="R140" s="173"/>
    </row>
    <row r="141" spans="1:18" ht="15.6">
      <c r="A141" s="165">
        <f t="shared" si="59"/>
        <v>84</v>
      </c>
      <c r="B141" s="166" t="s">
        <v>7</v>
      </c>
      <c r="C141" s="162">
        <f t="shared" si="100"/>
        <v>305.49299999999994</v>
      </c>
      <c r="D141" s="177">
        <v>20</v>
      </c>
      <c r="E141" s="177">
        <v>21</v>
      </c>
      <c r="F141" s="177">
        <v>22.5</v>
      </c>
      <c r="G141" s="177">
        <v>22.9</v>
      </c>
      <c r="H141" s="177">
        <v>23.8</v>
      </c>
      <c r="I141" s="177">
        <v>12.393000000000001</v>
      </c>
      <c r="J141" s="174">
        <v>25.7</v>
      </c>
      <c r="K141" s="174">
        <v>0</v>
      </c>
      <c r="L141" s="174">
        <v>25.7</v>
      </c>
      <c r="M141" s="178">
        <v>25.7</v>
      </c>
      <c r="N141" s="172">
        <v>25.7</v>
      </c>
      <c r="O141" s="172">
        <v>26.7</v>
      </c>
      <c r="P141" s="172">
        <v>26.7</v>
      </c>
      <c r="Q141" s="172">
        <v>26.7</v>
      </c>
      <c r="R141" s="173"/>
    </row>
    <row r="142" spans="1:18" ht="66" customHeight="1">
      <c r="A142" s="165">
        <f t="shared" si="59"/>
        <v>85</v>
      </c>
      <c r="B142" s="163" t="s">
        <v>136</v>
      </c>
      <c r="C142" s="162">
        <f t="shared" si="100"/>
        <v>1955.1879999999999</v>
      </c>
      <c r="D142" s="177">
        <v>132.1</v>
      </c>
      <c r="E142" s="177">
        <v>96.6</v>
      </c>
      <c r="F142" s="177">
        <f>F144</f>
        <v>106.3</v>
      </c>
      <c r="G142" s="177">
        <f t="shared" ref="G142:Q142" si="105">G143+G144</f>
        <v>247</v>
      </c>
      <c r="H142" s="177">
        <f t="shared" si="105"/>
        <v>317.5</v>
      </c>
      <c r="I142" s="177">
        <f t="shared" si="105"/>
        <v>120.188</v>
      </c>
      <c r="J142" s="174">
        <f t="shared" si="105"/>
        <v>127.7</v>
      </c>
      <c r="K142" s="174">
        <f t="shared" si="105"/>
        <v>0</v>
      </c>
      <c r="L142" s="174">
        <f t="shared" si="105"/>
        <v>127.7</v>
      </c>
      <c r="M142" s="178">
        <f t="shared" si="105"/>
        <v>154</v>
      </c>
      <c r="N142" s="172">
        <f t="shared" si="105"/>
        <v>127.7</v>
      </c>
      <c r="O142" s="172">
        <f t="shared" si="105"/>
        <v>132.80000000000001</v>
      </c>
      <c r="P142" s="172">
        <f t="shared" si="105"/>
        <v>132.80000000000001</v>
      </c>
      <c r="Q142" s="172">
        <f t="shared" si="105"/>
        <v>132.80000000000001</v>
      </c>
      <c r="R142" s="173">
        <v>46</v>
      </c>
    </row>
    <row r="143" spans="1:18" ht="15.6">
      <c r="A143" s="165">
        <v>86</v>
      </c>
      <c r="B143" s="166" t="s">
        <v>6</v>
      </c>
      <c r="C143" s="162">
        <f t="shared" si="100"/>
        <v>23.2</v>
      </c>
      <c r="D143" s="177">
        <v>23.2</v>
      </c>
      <c r="E143" s="177">
        <v>0</v>
      </c>
      <c r="F143" s="177">
        <v>0</v>
      </c>
      <c r="G143" s="177">
        <v>0</v>
      </c>
      <c r="H143" s="177">
        <v>0</v>
      </c>
      <c r="I143" s="177">
        <v>0</v>
      </c>
      <c r="J143" s="174">
        <v>0</v>
      </c>
      <c r="K143" s="174">
        <v>0</v>
      </c>
      <c r="L143" s="174">
        <v>0</v>
      </c>
      <c r="M143" s="178">
        <v>0</v>
      </c>
      <c r="N143" s="172">
        <v>0</v>
      </c>
      <c r="O143" s="172">
        <v>0</v>
      </c>
      <c r="P143" s="172">
        <v>0</v>
      </c>
      <c r="Q143" s="172">
        <v>0</v>
      </c>
      <c r="R143" s="173"/>
    </row>
    <row r="144" spans="1:18">
      <c r="A144" s="190">
        <v>87</v>
      </c>
      <c r="B144" s="192" t="s">
        <v>7</v>
      </c>
      <c r="C144" s="187">
        <f>SUM(D144:Q145)</f>
        <v>1931.9879999999998</v>
      </c>
      <c r="D144" s="191">
        <v>108.9</v>
      </c>
      <c r="E144" s="191">
        <v>96.6</v>
      </c>
      <c r="F144" s="191">
        <v>106.3</v>
      </c>
      <c r="G144" s="191">
        <v>247</v>
      </c>
      <c r="H144" s="191">
        <v>317.5</v>
      </c>
      <c r="I144" s="191">
        <v>120.188</v>
      </c>
      <c r="J144" s="184">
        <v>127.7</v>
      </c>
      <c r="K144" s="184">
        <v>0</v>
      </c>
      <c r="L144" s="203">
        <v>127.7</v>
      </c>
      <c r="M144" s="199">
        <v>154</v>
      </c>
      <c r="N144" s="200">
        <v>127.7</v>
      </c>
      <c r="O144" s="246">
        <v>132.80000000000001</v>
      </c>
      <c r="P144" s="246">
        <v>132.80000000000001</v>
      </c>
      <c r="Q144" s="246">
        <v>132.80000000000001</v>
      </c>
      <c r="R144" s="201"/>
    </row>
    <row r="145" spans="1:18" ht="17.25" customHeight="1">
      <c r="A145" s="190"/>
      <c r="B145" s="192"/>
      <c r="C145" s="187"/>
      <c r="D145" s="191"/>
      <c r="E145" s="191"/>
      <c r="F145" s="191"/>
      <c r="G145" s="191"/>
      <c r="H145" s="191"/>
      <c r="I145" s="191"/>
      <c r="J145" s="184"/>
      <c r="K145" s="184"/>
      <c r="L145" s="203"/>
      <c r="M145" s="199"/>
      <c r="N145" s="200"/>
      <c r="O145" s="247"/>
      <c r="P145" s="247"/>
      <c r="Q145" s="247"/>
      <c r="R145" s="201"/>
    </row>
    <row r="146" spans="1:18" ht="13.5" hidden="1" customHeight="1">
      <c r="A146" s="190"/>
      <c r="B146" s="192"/>
      <c r="C146" s="187"/>
      <c r="D146" s="191"/>
      <c r="E146" s="191"/>
      <c r="F146" s="191"/>
      <c r="G146" s="191"/>
      <c r="H146" s="191"/>
      <c r="I146" s="191"/>
      <c r="J146" s="184"/>
      <c r="K146" s="184"/>
      <c r="L146" s="203"/>
      <c r="M146" s="199"/>
      <c r="N146" s="200"/>
      <c r="O146" s="177"/>
      <c r="P146" s="177"/>
      <c r="Q146" s="177"/>
      <c r="R146" s="201"/>
    </row>
    <row r="147" spans="1:18" ht="15" hidden="1" customHeight="1">
      <c r="A147" s="188"/>
      <c r="B147" s="192"/>
      <c r="C147" s="187"/>
      <c r="D147" s="191"/>
      <c r="E147" s="191"/>
      <c r="F147" s="191"/>
      <c r="G147" s="191"/>
      <c r="H147" s="191"/>
      <c r="I147" s="191"/>
      <c r="J147" s="184"/>
      <c r="K147" s="184"/>
      <c r="L147" s="203"/>
      <c r="M147" s="199"/>
      <c r="N147" s="200"/>
      <c r="O147" s="177"/>
      <c r="P147" s="177"/>
      <c r="Q147" s="177"/>
      <c r="R147" s="201"/>
    </row>
    <row r="148" spans="1:18" ht="46.8">
      <c r="A148" s="165" t="s">
        <v>49</v>
      </c>
      <c r="B148" s="166" t="s">
        <v>137</v>
      </c>
      <c r="C148" s="162">
        <f>SUM(D148:Q148)</f>
        <v>163.6</v>
      </c>
      <c r="D148" s="177">
        <v>0</v>
      </c>
      <c r="E148" s="177">
        <v>0</v>
      </c>
      <c r="F148" s="177">
        <v>0</v>
      </c>
      <c r="G148" s="177">
        <f t="shared" ref="G148:N148" si="106">G149+G150</f>
        <v>81.8</v>
      </c>
      <c r="H148" s="177">
        <f t="shared" si="106"/>
        <v>81.8</v>
      </c>
      <c r="I148" s="177">
        <f t="shared" si="106"/>
        <v>0</v>
      </c>
      <c r="J148" s="174">
        <f t="shared" si="106"/>
        <v>0</v>
      </c>
      <c r="K148" s="174">
        <f t="shared" si="106"/>
        <v>0</v>
      </c>
      <c r="L148" s="174">
        <f t="shared" si="106"/>
        <v>0</v>
      </c>
      <c r="M148" s="178">
        <f t="shared" si="106"/>
        <v>0</v>
      </c>
      <c r="N148" s="172">
        <f t="shared" si="106"/>
        <v>0</v>
      </c>
      <c r="O148" s="177">
        <f>O149+O150</f>
        <v>0</v>
      </c>
      <c r="P148" s="177">
        <f t="shared" ref="P148:Q148" si="107">P149+P150</f>
        <v>0</v>
      </c>
      <c r="Q148" s="177">
        <f t="shared" si="107"/>
        <v>0</v>
      </c>
      <c r="R148" s="173" t="s">
        <v>52</v>
      </c>
    </row>
    <row r="149" spans="1:18" ht="15.6">
      <c r="A149" s="165" t="s">
        <v>50</v>
      </c>
      <c r="B149" s="166" t="s">
        <v>6</v>
      </c>
      <c r="C149" s="162">
        <f>SUM(D149:Q149)</f>
        <v>81.8</v>
      </c>
      <c r="D149" s="177">
        <v>0</v>
      </c>
      <c r="E149" s="177">
        <v>0</v>
      </c>
      <c r="F149" s="177">
        <v>0</v>
      </c>
      <c r="G149" s="177">
        <v>40.9</v>
      </c>
      <c r="H149" s="177">
        <v>40.9</v>
      </c>
      <c r="I149" s="177">
        <v>0</v>
      </c>
      <c r="J149" s="174">
        <v>0</v>
      </c>
      <c r="K149" s="174">
        <v>0</v>
      </c>
      <c r="L149" s="174">
        <v>0</v>
      </c>
      <c r="M149" s="178">
        <v>0</v>
      </c>
      <c r="N149" s="172">
        <v>0</v>
      </c>
      <c r="O149" s="177">
        <v>0</v>
      </c>
      <c r="P149" s="177">
        <v>0</v>
      </c>
      <c r="Q149" s="177">
        <v>0</v>
      </c>
      <c r="R149" s="173"/>
    </row>
    <row r="150" spans="1:18" ht="15.6">
      <c r="A150" s="165" t="s">
        <v>51</v>
      </c>
      <c r="B150" s="166" t="s">
        <v>7</v>
      </c>
      <c r="C150" s="162">
        <f>SUM(D150:Q150)</f>
        <v>81.8</v>
      </c>
      <c r="D150" s="177">
        <v>0</v>
      </c>
      <c r="E150" s="177" t="s">
        <v>93</v>
      </c>
      <c r="F150" s="177">
        <v>0</v>
      </c>
      <c r="G150" s="177">
        <v>40.9</v>
      </c>
      <c r="H150" s="177">
        <v>40.9</v>
      </c>
      <c r="I150" s="177">
        <v>0</v>
      </c>
      <c r="J150" s="174">
        <v>0</v>
      </c>
      <c r="K150" s="174">
        <v>0</v>
      </c>
      <c r="L150" s="174">
        <v>0</v>
      </c>
      <c r="M150" s="178">
        <v>0</v>
      </c>
      <c r="N150" s="172">
        <v>0</v>
      </c>
      <c r="O150" s="177">
        <v>0</v>
      </c>
      <c r="P150" s="177">
        <v>0</v>
      </c>
      <c r="Q150" s="177">
        <v>0</v>
      </c>
      <c r="R150" s="173"/>
    </row>
    <row r="151" spans="1:18" ht="141.75" customHeight="1">
      <c r="A151" s="165" t="s">
        <v>90</v>
      </c>
      <c r="B151" s="166" t="s">
        <v>240</v>
      </c>
      <c r="C151" s="162">
        <f>SUM(I151:Q151)</f>
        <v>128.91399999999999</v>
      </c>
      <c r="D151" s="162" t="s">
        <v>93</v>
      </c>
      <c r="E151" s="162" t="s">
        <v>93</v>
      </c>
      <c r="F151" s="162" t="s">
        <v>93</v>
      </c>
      <c r="G151" s="162" t="s">
        <v>93</v>
      </c>
      <c r="H151" s="162" t="s">
        <v>93</v>
      </c>
      <c r="I151" s="162">
        <f t="shared" ref="I151:N151" si="108">I152+I153</f>
        <v>72</v>
      </c>
      <c r="J151" s="161">
        <f t="shared" si="108"/>
        <v>56.914000000000001</v>
      </c>
      <c r="K151" s="161">
        <f t="shared" si="108"/>
        <v>0</v>
      </c>
      <c r="L151" s="161">
        <f t="shared" si="108"/>
        <v>0</v>
      </c>
      <c r="M151" s="127">
        <f t="shared" si="108"/>
        <v>0</v>
      </c>
      <c r="N151" s="102">
        <f t="shared" si="108"/>
        <v>0</v>
      </c>
      <c r="O151" s="162">
        <f>O152+O153</f>
        <v>0</v>
      </c>
      <c r="P151" s="162">
        <f t="shared" ref="P151:Q151" si="109">P152+P153</f>
        <v>0</v>
      </c>
      <c r="Q151" s="162">
        <f t="shared" si="109"/>
        <v>0</v>
      </c>
      <c r="R151" s="173" t="s">
        <v>94</v>
      </c>
    </row>
    <row r="152" spans="1:18" ht="15.6">
      <c r="A152" s="165" t="s">
        <v>91</v>
      </c>
      <c r="B152" s="166" t="s">
        <v>6</v>
      </c>
      <c r="C152" s="162">
        <f>SUM(I152:Q152)</f>
        <v>50.414000000000001</v>
      </c>
      <c r="D152" s="177" t="s">
        <v>93</v>
      </c>
      <c r="E152" s="177" t="s">
        <v>93</v>
      </c>
      <c r="F152" s="177" t="s">
        <v>93</v>
      </c>
      <c r="G152" s="177" t="s">
        <v>93</v>
      </c>
      <c r="H152" s="177" t="s">
        <v>93</v>
      </c>
      <c r="I152" s="177">
        <v>36</v>
      </c>
      <c r="J152" s="174">
        <v>14.414</v>
      </c>
      <c r="K152" s="174">
        <v>0</v>
      </c>
      <c r="L152" s="174">
        <v>0</v>
      </c>
      <c r="M152" s="178">
        <v>0</v>
      </c>
      <c r="N152" s="172">
        <v>0</v>
      </c>
      <c r="O152" s="177">
        <v>0</v>
      </c>
      <c r="P152" s="177">
        <v>0</v>
      </c>
      <c r="Q152" s="177">
        <v>0</v>
      </c>
      <c r="R152" s="173"/>
    </row>
    <row r="153" spans="1:18" ht="15.6">
      <c r="A153" s="165" t="s">
        <v>92</v>
      </c>
      <c r="B153" s="166" t="s">
        <v>7</v>
      </c>
      <c r="C153" s="162">
        <f>SUM(I153:Q153)</f>
        <v>78.5</v>
      </c>
      <c r="D153" s="177" t="s">
        <v>93</v>
      </c>
      <c r="E153" s="177" t="s">
        <v>93</v>
      </c>
      <c r="F153" s="177" t="s">
        <v>93</v>
      </c>
      <c r="G153" s="177" t="s">
        <v>93</v>
      </c>
      <c r="H153" s="177" t="s">
        <v>93</v>
      </c>
      <c r="I153" s="177">
        <v>36</v>
      </c>
      <c r="J153" s="75">
        <v>42.5</v>
      </c>
      <c r="K153" s="174">
        <v>0</v>
      </c>
      <c r="L153" s="174">
        <v>0</v>
      </c>
      <c r="M153" s="178">
        <v>0</v>
      </c>
      <c r="N153" s="172">
        <v>0</v>
      </c>
      <c r="O153" s="177">
        <v>0</v>
      </c>
      <c r="P153" s="177">
        <v>0</v>
      </c>
      <c r="Q153" s="177">
        <v>0</v>
      </c>
      <c r="R153" s="173"/>
    </row>
    <row r="154" spans="1:18" ht="62.4">
      <c r="A154" s="165" t="s">
        <v>190</v>
      </c>
      <c r="B154" s="166" t="s">
        <v>201</v>
      </c>
      <c r="C154" s="162">
        <f>SUM(K154:Q154)</f>
        <v>333.5</v>
      </c>
      <c r="D154" s="177" t="s">
        <v>93</v>
      </c>
      <c r="E154" s="177" t="s">
        <v>93</v>
      </c>
      <c r="F154" s="177" t="s">
        <v>93</v>
      </c>
      <c r="G154" s="177" t="s">
        <v>93</v>
      </c>
      <c r="H154" s="177" t="s">
        <v>93</v>
      </c>
      <c r="I154" s="177" t="s">
        <v>93</v>
      </c>
      <c r="J154" s="174" t="s">
        <v>93</v>
      </c>
      <c r="K154" s="174">
        <f>K155+K156</f>
        <v>62.7</v>
      </c>
      <c r="L154" s="174">
        <f>L155+L156</f>
        <v>38.200000000000003</v>
      </c>
      <c r="M154" s="178">
        <f t="shared" ref="M154:N154" si="110">M155+M156</f>
        <v>62.6</v>
      </c>
      <c r="N154" s="172">
        <f t="shared" si="110"/>
        <v>42.5</v>
      </c>
      <c r="O154" s="177">
        <f>O155+O156</f>
        <v>42.5</v>
      </c>
      <c r="P154" s="177">
        <f t="shared" ref="P154:Q154" si="111">P155+P156</f>
        <v>42.5</v>
      </c>
      <c r="Q154" s="177">
        <f t="shared" si="111"/>
        <v>42.5</v>
      </c>
      <c r="R154" s="173" t="s">
        <v>94</v>
      </c>
    </row>
    <row r="155" spans="1:18" ht="15.6">
      <c r="A155" s="165" t="s">
        <v>191</v>
      </c>
      <c r="B155" s="166" t="s">
        <v>6</v>
      </c>
      <c r="C155" s="162">
        <f>SUM(K155:Q155)</f>
        <v>70.599999999999994</v>
      </c>
      <c r="D155" s="177" t="s">
        <v>93</v>
      </c>
      <c r="E155" s="177" t="s">
        <v>93</v>
      </c>
      <c r="F155" s="177" t="s">
        <v>93</v>
      </c>
      <c r="G155" s="177" t="s">
        <v>93</v>
      </c>
      <c r="H155" s="177" t="s">
        <v>93</v>
      </c>
      <c r="I155" s="177" t="s">
        <v>93</v>
      </c>
      <c r="J155" s="174" t="s">
        <v>93</v>
      </c>
      <c r="K155" s="174">
        <v>20.2</v>
      </c>
      <c r="L155" s="174">
        <v>19.100000000000001</v>
      </c>
      <c r="M155" s="178">
        <v>31.3</v>
      </c>
      <c r="N155" s="172">
        <v>0</v>
      </c>
      <c r="O155" s="177">
        <v>0</v>
      </c>
      <c r="P155" s="177">
        <v>0</v>
      </c>
      <c r="Q155" s="177">
        <v>0</v>
      </c>
      <c r="R155" s="173"/>
    </row>
    <row r="156" spans="1:18" ht="16.2" thickBot="1">
      <c r="A156" s="165" t="s">
        <v>192</v>
      </c>
      <c r="B156" s="166" t="s">
        <v>7</v>
      </c>
      <c r="C156" s="162">
        <f>SUM(K156:Q156)</f>
        <v>262.89999999999998</v>
      </c>
      <c r="D156" s="177" t="s">
        <v>93</v>
      </c>
      <c r="E156" s="177" t="s">
        <v>93</v>
      </c>
      <c r="F156" s="177" t="s">
        <v>93</v>
      </c>
      <c r="G156" s="177" t="s">
        <v>93</v>
      </c>
      <c r="H156" s="177" t="s">
        <v>93</v>
      </c>
      <c r="I156" s="177" t="s">
        <v>93</v>
      </c>
      <c r="J156" s="174" t="s">
        <v>93</v>
      </c>
      <c r="K156" s="174">
        <v>42.5</v>
      </c>
      <c r="L156" s="174">
        <v>19.100000000000001</v>
      </c>
      <c r="M156" s="132">
        <v>31.3</v>
      </c>
      <c r="N156" s="172">
        <v>42.5</v>
      </c>
      <c r="O156" s="177">
        <v>42.5</v>
      </c>
      <c r="P156" s="177">
        <v>42.5</v>
      </c>
      <c r="Q156" s="177">
        <v>42.5</v>
      </c>
      <c r="R156" s="173"/>
    </row>
    <row r="157" spans="1:18" ht="36.75" customHeight="1" thickBot="1">
      <c r="A157" s="165">
        <v>88</v>
      </c>
      <c r="B157" s="193" t="s">
        <v>25</v>
      </c>
      <c r="C157" s="193"/>
      <c r="D157" s="193"/>
      <c r="E157" s="193"/>
      <c r="F157" s="193"/>
      <c r="G157" s="193"/>
      <c r="H157" s="193"/>
      <c r="I157" s="193"/>
      <c r="J157" s="194"/>
      <c r="K157" s="195"/>
      <c r="L157" s="195"/>
      <c r="M157" s="195"/>
      <c r="N157" s="193"/>
      <c r="O157" s="193"/>
      <c r="P157" s="193"/>
      <c r="Q157" s="193"/>
      <c r="R157" s="193"/>
    </row>
    <row r="158" spans="1:18" ht="31.2">
      <c r="A158" s="176">
        <f>SUM(A157,1)</f>
        <v>89</v>
      </c>
      <c r="B158" s="19" t="s">
        <v>10</v>
      </c>
      <c r="C158" s="150">
        <f>SUM(D158:Q158)</f>
        <v>555018.63405000011</v>
      </c>
      <c r="D158" s="30">
        <v>40101.199999999997</v>
      </c>
      <c r="E158" s="30">
        <f>SUM(E159:E161)</f>
        <v>36376.699999999997</v>
      </c>
      <c r="F158" s="30">
        <f>F163</f>
        <v>33478.718000000001</v>
      </c>
      <c r="G158" s="30">
        <f>G159+G160+G161</f>
        <v>41963.415999999997</v>
      </c>
      <c r="H158" s="30">
        <f>H159+H160+H161+H162</f>
        <v>38084.89</v>
      </c>
      <c r="I158" s="29">
        <f t="shared" ref="I158:Q158" si="112">I159+I160+I161</f>
        <v>89167.761899999998</v>
      </c>
      <c r="J158" s="31">
        <f>J159+J160+J161+J162</f>
        <v>53217.69999999999</v>
      </c>
      <c r="K158" s="31">
        <f>K159+K160+K161+K162</f>
        <v>23653.299999999996</v>
      </c>
      <c r="L158" s="31">
        <f>L159+L160+L161+L162</f>
        <v>98762.691000000021</v>
      </c>
      <c r="M158" s="149">
        <f t="shared" si="112"/>
        <v>97156.857149999996</v>
      </c>
      <c r="N158" s="94">
        <f t="shared" si="112"/>
        <v>3055.4</v>
      </c>
      <c r="O158" s="94">
        <f t="shared" si="112"/>
        <v>0</v>
      </c>
      <c r="P158" s="94">
        <f t="shared" si="112"/>
        <v>0</v>
      </c>
      <c r="Q158" s="94">
        <f t="shared" si="112"/>
        <v>0</v>
      </c>
      <c r="R158" s="173"/>
    </row>
    <row r="159" spans="1:18" ht="15.6">
      <c r="A159" s="176">
        <f t="shared" ref="A159:A178" si="113">SUM(A158,1)</f>
        <v>90</v>
      </c>
      <c r="B159" s="55" t="s">
        <v>5</v>
      </c>
      <c r="C159" s="40">
        <f t="shared" ref="C159:C167" si="114">SUM(D159:Q159)</f>
        <v>1683.5</v>
      </c>
      <c r="D159" s="162">
        <v>0</v>
      </c>
      <c r="E159" s="162">
        <v>698</v>
      </c>
      <c r="F159" s="162">
        <f>F170</f>
        <v>985.5</v>
      </c>
      <c r="G159" s="162">
        <v>0</v>
      </c>
      <c r="H159" s="162">
        <v>0</v>
      </c>
      <c r="I159" s="32">
        <f>I164</f>
        <v>0</v>
      </c>
      <c r="J159" s="161">
        <v>0</v>
      </c>
      <c r="K159" s="161">
        <v>0</v>
      </c>
      <c r="L159" s="161">
        <v>0</v>
      </c>
      <c r="M159" s="146">
        <v>0</v>
      </c>
      <c r="N159" s="102">
        <v>0</v>
      </c>
      <c r="O159" s="102">
        <v>0</v>
      </c>
      <c r="P159" s="102">
        <v>0</v>
      </c>
      <c r="Q159" s="102">
        <v>0</v>
      </c>
      <c r="R159" s="173"/>
    </row>
    <row r="160" spans="1:18" ht="15.6">
      <c r="A160" s="176">
        <f t="shared" si="113"/>
        <v>91</v>
      </c>
      <c r="B160" s="166" t="s">
        <v>6</v>
      </c>
      <c r="C160" s="40">
        <f t="shared" si="114"/>
        <v>169049.65964999999</v>
      </c>
      <c r="D160" s="162">
        <v>3018.1</v>
      </c>
      <c r="E160" s="162">
        <f>E178+E189+E200+E210+E214</f>
        <v>9143.0999999999985</v>
      </c>
      <c r="F160" s="162">
        <f>F165</f>
        <v>4777.9179999999997</v>
      </c>
      <c r="G160" s="162">
        <f>G165</f>
        <v>19471.138999999999</v>
      </c>
      <c r="H160" s="162">
        <f>H165</f>
        <v>5508.1</v>
      </c>
      <c r="I160" s="32">
        <f>I165</f>
        <v>15429.745500000001</v>
      </c>
      <c r="J160" s="161">
        <f>J165</f>
        <v>296.2</v>
      </c>
      <c r="K160" s="161">
        <f>K165</f>
        <v>10566.4</v>
      </c>
      <c r="L160" s="161">
        <f>L165</f>
        <v>41684.100000000006</v>
      </c>
      <c r="M160" s="146">
        <f>M165</f>
        <v>59154.857150000003</v>
      </c>
      <c r="N160" s="102">
        <f>N165</f>
        <v>0</v>
      </c>
      <c r="O160" s="102">
        <f t="shared" ref="O160:Q160" si="115">O165</f>
        <v>0</v>
      </c>
      <c r="P160" s="102">
        <f t="shared" si="115"/>
        <v>0</v>
      </c>
      <c r="Q160" s="102">
        <f t="shared" si="115"/>
        <v>0</v>
      </c>
      <c r="R160" s="173"/>
    </row>
    <row r="161" spans="1:18" ht="15.6">
      <c r="A161" s="176">
        <f t="shared" si="113"/>
        <v>92</v>
      </c>
      <c r="B161" s="166" t="s">
        <v>7</v>
      </c>
      <c r="C161" s="40">
        <f t="shared" si="114"/>
        <v>382995.56540000002</v>
      </c>
      <c r="D161" s="162">
        <f>D176+D179+D190+D201+D211+D206</f>
        <v>37083.1</v>
      </c>
      <c r="E161" s="162">
        <f>E172</f>
        <v>26535.599999999999</v>
      </c>
      <c r="F161" s="162">
        <f>F172</f>
        <v>27715.3</v>
      </c>
      <c r="G161" s="162">
        <f>G166</f>
        <v>22492.277000000002</v>
      </c>
      <c r="H161" s="162">
        <f>H166</f>
        <v>32539.800000000003</v>
      </c>
      <c r="I161" s="32">
        <f>I166</f>
        <v>73738.016399999993</v>
      </c>
      <c r="J161" s="161">
        <f>J166</f>
        <v>52779.299999999996</v>
      </c>
      <c r="K161" s="161">
        <f t="shared" ref="K161:Q162" si="116">K166</f>
        <v>12886.3</v>
      </c>
      <c r="L161" s="161">
        <f>L166</f>
        <v>56168.472000000002</v>
      </c>
      <c r="M161" s="146">
        <f>M166</f>
        <v>38002</v>
      </c>
      <c r="N161" s="102">
        <f>N166</f>
        <v>3055.4</v>
      </c>
      <c r="O161" s="102">
        <f t="shared" ref="O161:Q161" si="117">O166</f>
        <v>0</v>
      </c>
      <c r="P161" s="102">
        <f t="shared" si="117"/>
        <v>0</v>
      </c>
      <c r="Q161" s="102">
        <f t="shared" si="117"/>
        <v>0</v>
      </c>
      <c r="R161" s="173"/>
    </row>
    <row r="162" spans="1:18" ht="15.6">
      <c r="A162" s="176" t="s">
        <v>68</v>
      </c>
      <c r="B162" s="166" t="s">
        <v>62</v>
      </c>
      <c r="C162" s="40">
        <f t="shared" si="114"/>
        <v>1289.9090000000001</v>
      </c>
      <c r="D162" s="162">
        <f t="shared" ref="D162:J162" si="118">D167</f>
        <v>0</v>
      </c>
      <c r="E162" s="162">
        <f t="shared" si="118"/>
        <v>0</v>
      </c>
      <c r="F162" s="162">
        <f t="shared" si="118"/>
        <v>0</v>
      </c>
      <c r="G162" s="162">
        <f t="shared" si="118"/>
        <v>0</v>
      </c>
      <c r="H162" s="162">
        <f t="shared" si="118"/>
        <v>36.99</v>
      </c>
      <c r="I162" s="32">
        <f t="shared" si="118"/>
        <v>0</v>
      </c>
      <c r="J162" s="161">
        <f t="shared" si="118"/>
        <v>142.19999999999999</v>
      </c>
      <c r="K162" s="161">
        <f t="shared" si="116"/>
        <v>200.6</v>
      </c>
      <c r="L162" s="161">
        <f t="shared" si="116"/>
        <v>910.11900000000003</v>
      </c>
      <c r="M162" s="146">
        <f t="shared" si="116"/>
        <v>0</v>
      </c>
      <c r="N162" s="102">
        <f t="shared" si="116"/>
        <v>0</v>
      </c>
      <c r="O162" s="102">
        <f t="shared" si="116"/>
        <v>0</v>
      </c>
      <c r="P162" s="102">
        <f t="shared" si="116"/>
        <v>0</v>
      </c>
      <c r="Q162" s="102">
        <f t="shared" si="116"/>
        <v>0</v>
      </c>
      <c r="R162" s="173"/>
    </row>
    <row r="163" spans="1:18" ht="15.6">
      <c r="A163" s="176">
        <f>SUM(A161,1)</f>
        <v>93</v>
      </c>
      <c r="B163" s="166" t="s">
        <v>8</v>
      </c>
      <c r="C163" s="150">
        <f t="shared" si="114"/>
        <v>555018.63405000011</v>
      </c>
      <c r="D163" s="30">
        <v>40101.199999999997</v>
      </c>
      <c r="E163" s="30">
        <f>SUM(E164:E166)</f>
        <v>36376.699999999997</v>
      </c>
      <c r="F163" s="30">
        <f>F169</f>
        <v>33478.718000000001</v>
      </c>
      <c r="G163" s="30">
        <f>G164+G165+G166</f>
        <v>41963.415999999997</v>
      </c>
      <c r="H163" s="30">
        <f>H164+H165+H166+H167</f>
        <v>38084.89</v>
      </c>
      <c r="I163" s="29">
        <f t="shared" ref="I163:Q163" si="119">I164+I165+I166</f>
        <v>89167.761899999998</v>
      </c>
      <c r="J163" s="31">
        <f>J164+J165+J166+J167</f>
        <v>53217.69999999999</v>
      </c>
      <c r="K163" s="31">
        <f>K164+K165+K166+K167</f>
        <v>23653.299999999996</v>
      </c>
      <c r="L163" s="31">
        <f>L164+L165+L166+L167</f>
        <v>98762.691000000021</v>
      </c>
      <c r="M163" s="151">
        <f>M164+M165+M166</f>
        <v>97156.857149999996</v>
      </c>
      <c r="N163" s="94">
        <f t="shared" si="119"/>
        <v>3055.4</v>
      </c>
      <c r="O163" s="94">
        <f t="shared" si="119"/>
        <v>0</v>
      </c>
      <c r="P163" s="94">
        <f t="shared" si="119"/>
        <v>0</v>
      </c>
      <c r="Q163" s="94">
        <f t="shared" si="119"/>
        <v>0</v>
      </c>
      <c r="R163" s="173"/>
    </row>
    <row r="164" spans="1:18" ht="15.6">
      <c r="A164" s="176">
        <f t="shared" si="113"/>
        <v>94</v>
      </c>
      <c r="B164" s="55" t="s">
        <v>5</v>
      </c>
      <c r="C164" s="40">
        <f t="shared" si="114"/>
        <v>1683.5</v>
      </c>
      <c r="D164" s="162">
        <v>0</v>
      </c>
      <c r="E164" s="162">
        <v>698</v>
      </c>
      <c r="F164" s="162">
        <f>F230</f>
        <v>985.5</v>
      </c>
      <c r="G164" s="162">
        <f>G170</f>
        <v>0</v>
      </c>
      <c r="H164" s="162">
        <v>0</v>
      </c>
      <c r="I164" s="32">
        <f>I170</f>
        <v>0</v>
      </c>
      <c r="J164" s="161">
        <v>0</v>
      </c>
      <c r="K164" s="161">
        <v>0</v>
      </c>
      <c r="L164" s="161">
        <v>0</v>
      </c>
      <c r="M164" s="146">
        <v>0</v>
      </c>
      <c r="N164" s="102">
        <v>0</v>
      </c>
      <c r="O164" s="102">
        <v>0</v>
      </c>
      <c r="P164" s="102">
        <v>0</v>
      </c>
      <c r="Q164" s="102">
        <v>0</v>
      </c>
      <c r="R164" s="173"/>
    </row>
    <row r="165" spans="1:18" ht="15.6">
      <c r="A165" s="176">
        <f t="shared" si="113"/>
        <v>95</v>
      </c>
      <c r="B165" s="166" t="s">
        <v>6</v>
      </c>
      <c r="C165" s="40">
        <f t="shared" si="114"/>
        <v>169049.65964999999</v>
      </c>
      <c r="D165" s="162">
        <v>3018.1</v>
      </c>
      <c r="E165" s="162">
        <v>9143.1</v>
      </c>
      <c r="F165" s="162">
        <f>F171</f>
        <v>4777.9179999999997</v>
      </c>
      <c r="G165" s="162">
        <f>G171</f>
        <v>19471.138999999999</v>
      </c>
      <c r="H165" s="162">
        <f>H171</f>
        <v>5508.1</v>
      </c>
      <c r="I165" s="32">
        <f>I171</f>
        <v>15429.745500000001</v>
      </c>
      <c r="J165" s="161">
        <f>J171</f>
        <v>296.2</v>
      </c>
      <c r="K165" s="161">
        <f>K171</f>
        <v>10566.4</v>
      </c>
      <c r="L165" s="161">
        <f>L171</f>
        <v>41684.100000000006</v>
      </c>
      <c r="M165" s="146">
        <f>M171</f>
        <v>59154.857150000003</v>
      </c>
      <c r="N165" s="102">
        <f>N171</f>
        <v>0</v>
      </c>
      <c r="O165" s="102">
        <f t="shared" ref="O165:Q165" si="120">O171</f>
        <v>0</v>
      </c>
      <c r="P165" s="102">
        <f t="shared" si="120"/>
        <v>0</v>
      </c>
      <c r="Q165" s="102">
        <f t="shared" si="120"/>
        <v>0</v>
      </c>
      <c r="R165" s="173"/>
    </row>
    <row r="166" spans="1:18" ht="15.6">
      <c r="A166" s="56">
        <f t="shared" si="113"/>
        <v>96</v>
      </c>
      <c r="B166" s="166" t="s">
        <v>7</v>
      </c>
      <c r="C166" s="40">
        <f t="shared" si="114"/>
        <v>382995.56540000002</v>
      </c>
      <c r="D166" s="162">
        <f>D172</f>
        <v>37083.1</v>
      </c>
      <c r="E166" s="162">
        <f t="shared" ref="E166:J166" si="121">E172</f>
        <v>26535.599999999999</v>
      </c>
      <c r="F166" s="162">
        <f t="shared" si="121"/>
        <v>27715.3</v>
      </c>
      <c r="G166" s="162">
        <f t="shared" si="121"/>
        <v>22492.277000000002</v>
      </c>
      <c r="H166" s="162">
        <f t="shared" si="121"/>
        <v>32539.800000000003</v>
      </c>
      <c r="I166" s="32">
        <f t="shared" si="121"/>
        <v>73738.016399999993</v>
      </c>
      <c r="J166" s="161">
        <f t="shared" si="121"/>
        <v>52779.299999999996</v>
      </c>
      <c r="K166" s="161">
        <f t="shared" ref="K166:Q167" si="122">K172</f>
        <v>12886.3</v>
      </c>
      <c r="L166" s="161">
        <f>L172</f>
        <v>56168.472000000002</v>
      </c>
      <c r="M166" s="146">
        <f>M172</f>
        <v>38002</v>
      </c>
      <c r="N166" s="102">
        <f>N172</f>
        <v>3055.4</v>
      </c>
      <c r="O166" s="102">
        <f t="shared" ref="O166:Q166" si="123">O172</f>
        <v>0</v>
      </c>
      <c r="P166" s="102">
        <f t="shared" si="123"/>
        <v>0</v>
      </c>
      <c r="Q166" s="102">
        <f t="shared" si="123"/>
        <v>0</v>
      </c>
      <c r="R166" s="173"/>
    </row>
    <row r="167" spans="1:18" ht="16.2" thickBot="1">
      <c r="A167" s="165" t="s">
        <v>67</v>
      </c>
      <c r="B167" s="166" t="s">
        <v>62</v>
      </c>
      <c r="C167" s="40">
        <f t="shared" si="114"/>
        <v>1289.9090000000001</v>
      </c>
      <c r="D167" s="162">
        <f t="shared" ref="D167:J167" si="124">D173</f>
        <v>0</v>
      </c>
      <c r="E167" s="162">
        <f t="shared" si="124"/>
        <v>0</v>
      </c>
      <c r="F167" s="162">
        <f t="shared" si="124"/>
        <v>0</v>
      </c>
      <c r="G167" s="162">
        <f t="shared" si="124"/>
        <v>0</v>
      </c>
      <c r="H167" s="162">
        <f t="shared" si="124"/>
        <v>36.99</v>
      </c>
      <c r="I167" s="32">
        <f t="shared" si="124"/>
        <v>0</v>
      </c>
      <c r="J167" s="161">
        <f t="shared" si="124"/>
        <v>142.19999999999999</v>
      </c>
      <c r="K167" s="161">
        <f t="shared" si="122"/>
        <v>200.6</v>
      </c>
      <c r="L167" s="161">
        <f t="shared" si="122"/>
        <v>910.11900000000003</v>
      </c>
      <c r="M167" s="152">
        <f t="shared" si="122"/>
        <v>0</v>
      </c>
      <c r="N167" s="102">
        <f t="shared" si="122"/>
        <v>0</v>
      </c>
      <c r="O167" s="102">
        <f t="shared" si="122"/>
        <v>0</v>
      </c>
      <c r="P167" s="102">
        <f t="shared" si="122"/>
        <v>0</v>
      </c>
      <c r="Q167" s="102">
        <f t="shared" si="122"/>
        <v>0</v>
      </c>
      <c r="R167" s="173"/>
    </row>
    <row r="168" spans="1:18" ht="12" customHeight="1" thickBot="1">
      <c r="A168" s="176">
        <f>SUM(A166,1)</f>
        <v>97</v>
      </c>
      <c r="B168" s="196" t="s">
        <v>11</v>
      </c>
      <c r="C168" s="196"/>
      <c r="D168" s="196"/>
      <c r="E168" s="196"/>
      <c r="F168" s="196"/>
      <c r="G168" s="196"/>
      <c r="H168" s="196"/>
      <c r="I168" s="196"/>
      <c r="J168" s="196"/>
      <c r="K168" s="197"/>
      <c r="L168" s="197"/>
      <c r="M168" s="197"/>
      <c r="N168" s="196"/>
      <c r="O168" s="196"/>
      <c r="P168" s="196"/>
      <c r="Q168" s="196"/>
      <c r="R168" s="196"/>
    </row>
    <row r="169" spans="1:18" ht="31.2">
      <c r="A169" s="176">
        <f t="shared" si="113"/>
        <v>98</v>
      </c>
      <c r="B169" s="19" t="s">
        <v>16</v>
      </c>
      <c r="C169" s="150">
        <f t="shared" ref="C169:C179" si="125">SUM(D169:Q169)</f>
        <v>555018.63405000011</v>
      </c>
      <c r="D169" s="30">
        <v>40101.199999999997</v>
      </c>
      <c r="E169" s="30">
        <f>SUM(E170:E172)</f>
        <v>36376.699999999997</v>
      </c>
      <c r="F169" s="30">
        <f>SUM(F170:F172)</f>
        <v>33478.718000000001</v>
      </c>
      <c r="G169" s="30">
        <f>G170+G171+G172</f>
        <v>41963.415999999997</v>
      </c>
      <c r="H169" s="30">
        <f>H170+H171+H172+H173</f>
        <v>38084.89</v>
      </c>
      <c r="I169" s="29">
        <f t="shared" ref="I169:Q169" si="126">I170+I171+I172</f>
        <v>89167.761899999998</v>
      </c>
      <c r="J169" s="31">
        <f>J170+J171+J172+J173</f>
        <v>53217.69999999999</v>
      </c>
      <c r="K169" s="31">
        <f>K170+K171+K172+K173</f>
        <v>23653.299999999996</v>
      </c>
      <c r="L169" s="31">
        <f>L170+L171+L172+L173</f>
        <v>98762.691000000021</v>
      </c>
      <c r="M169" s="149">
        <f t="shared" si="126"/>
        <v>97156.857149999996</v>
      </c>
      <c r="N169" s="94">
        <f t="shared" si="126"/>
        <v>3055.4</v>
      </c>
      <c r="O169" s="94">
        <f t="shared" si="126"/>
        <v>0</v>
      </c>
      <c r="P169" s="94">
        <f t="shared" si="126"/>
        <v>0</v>
      </c>
      <c r="Q169" s="94">
        <f t="shared" si="126"/>
        <v>0</v>
      </c>
      <c r="R169" s="160"/>
    </row>
    <row r="170" spans="1:18" ht="15.6">
      <c r="A170" s="176">
        <f t="shared" si="113"/>
        <v>99</v>
      </c>
      <c r="B170" s="55" t="s">
        <v>5</v>
      </c>
      <c r="C170" s="40">
        <f t="shared" si="125"/>
        <v>1683.5</v>
      </c>
      <c r="D170" s="162">
        <v>0</v>
      </c>
      <c r="E170" s="162">
        <v>698</v>
      </c>
      <c r="F170" s="162">
        <f>F230</f>
        <v>985.5</v>
      </c>
      <c r="G170" s="162">
        <f>G230</f>
        <v>0</v>
      </c>
      <c r="H170" s="162">
        <f>H230</f>
        <v>0</v>
      </c>
      <c r="I170" s="32">
        <v>0</v>
      </c>
      <c r="J170" s="161">
        <v>0</v>
      </c>
      <c r="K170" s="161">
        <v>0</v>
      </c>
      <c r="L170" s="161">
        <v>0</v>
      </c>
      <c r="M170" s="146">
        <v>0</v>
      </c>
      <c r="N170" s="102">
        <v>0</v>
      </c>
      <c r="O170" s="102">
        <v>0</v>
      </c>
      <c r="P170" s="102">
        <v>0</v>
      </c>
      <c r="Q170" s="102">
        <v>0</v>
      </c>
      <c r="R170" s="160"/>
    </row>
    <row r="171" spans="1:18" ht="15.6">
      <c r="A171" s="176">
        <f t="shared" si="113"/>
        <v>100</v>
      </c>
      <c r="B171" s="166" t="s">
        <v>6</v>
      </c>
      <c r="C171" s="40">
        <f t="shared" si="125"/>
        <v>169049.65964999999</v>
      </c>
      <c r="D171" s="162">
        <f>D175+D178+D189+D200+D205+D214+D218+D231+D210</f>
        <v>3018.1</v>
      </c>
      <c r="E171" s="162">
        <f>E175+E178+E189+E200+E205+E214+E218+E231+E210</f>
        <v>9143.1</v>
      </c>
      <c r="F171" s="162">
        <f>F175+F178+F189+F200+F205+F214+F218+F231+F210</f>
        <v>4777.9179999999997</v>
      </c>
      <c r="G171" s="162">
        <f>G175+G178+G189+G200+G205+G214+G218+G231+G210+G242</f>
        <v>19471.138999999999</v>
      </c>
      <c r="H171" s="162">
        <f>H175+H178+H189+H200+H205+H214+H218+H231+H210+H246</f>
        <v>5508.1</v>
      </c>
      <c r="I171" s="32">
        <f>I189+I262+I258+I218+I266</f>
        <v>15429.745500000001</v>
      </c>
      <c r="J171" s="161">
        <f>J175+J178+J189+J200+J205+J214+J218+J231+J210+J270</f>
        <v>296.2</v>
      </c>
      <c r="K171" s="161">
        <f>K175+K178+K189+K194+K200+K205+K214+K218+K231+K210+K276</f>
        <v>10566.4</v>
      </c>
      <c r="L171" s="161">
        <f>L175+L178+L194+L200+L205+L210+L214+L218+L226+L231+L236+L242+L246+L250+L255+L258+L262+L266+L270+L276+L280</f>
        <v>41684.100000000006</v>
      </c>
      <c r="M171" s="146">
        <f>M175+M178+M194+M200+M205+M210+M214+M218+M231+M236+M242+M246+M250+M255+M258+M262+M266+M270+M276+M284</f>
        <v>59154.857150000003</v>
      </c>
      <c r="N171" s="102">
        <f t="shared" ref="N171:Q171" si="127">N175+N178+N194+N200+N205+N210+N214+N218+N231+N236+N242+N246+N250+N255+N258+N262+N266+N270+N276</f>
        <v>0</v>
      </c>
      <c r="O171" s="102">
        <f t="shared" si="127"/>
        <v>0</v>
      </c>
      <c r="P171" s="102">
        <f t="shared" si="127"/>
        <v>0</v>
      </c>
      <c r="Q171" s="102">
        <f t="shared" si="127"/>
        <v>0</v>
      </c>
      <c r="R171" s="160"/>
    </row>
    <row r="172" spans="1:18" ht="15.6">
      <c r="A172" s="176">
        <f t="shared" si="113"/>
        <v>101</v>
      </c>
      <c r="B172" s="166" t="s">
        <v>7</v>
      </c>
      <c r="C172" s="40">
        <f t="shared" si="125"/>
        <v>382995.56540000002</v>
      </c>
      <c r="D172" s="162">
        <f>D176+D179+D190+D201+D206+D211+D215+D219+D232+D237</f>
        <v>37083.1</v>
      </c>
      <c r="E172" s="162">
        <f>E176+E179+E190+E201+E206+E211+E215+E219+E232+E237</f>
        <v>26535.599999999999</v>
      </c>
      <c r="F172" s="162">
        <f>F176+F179+F190+F201+F206+F211+F215+F219+F232+F237</f>
        <v>27715.3</v>
      </c>
      <c r="G172" s="162">
        <f>G176+G179+G190+G201+G206+G211+G215+G219+G232+G240+G243</f>
        <v>22492.277000000002</v>
      </c>
      <c r="H172" s="162">
        <f>H176+H179+H190+H201+H206+H211+H215+H219+H232+H237+H240+H243+H247+H251</f>
        <v>32539.800000000003</v>
      </c>
      <c r="I172" s="32">
        <f>I179+I190+I206+I219+I237+I251+I253+I259+I263+I267</f>
        <v>73738.016399999993</v>
      </c>
      <c r="J172" s="161">
        <f>J176+J179+J190+J201+J206+J211+J215+J219+J232+J237+J244+J240+J253+J182+J271+J274</f>
        <v>52779.299999999996</v>
      </c>
      <c r="K172" s="161">
        <f>K176+K179+K183+K190+K195+K201+K206+K211+K215+K219+K232+K237+K240+K243+K247+K256+K259+K263+K267+K253+K277+K185+K222</f>
        <v>12886.3</v>
      </c>
      <c r="L172" s="161">
        <f>L176+L179+L183+L185+L187+L190+L195+L198+L201+L206+L211+L215+L219+L222+L227+L224+L232+L237+L240+L243+L251+L253+L256+L259+L263+L267+L271+L274+L277+L281</f>
        <v>56168.472000000002</v>
      </c>
      <c r="M172" s="146">
        <f>M176+M179+M183+M185+M187+M190+M195+M201+M206+M211+M215+M219+M222+M224+M232+M237+M240+M243+M251+M253+M256+M259+M263+M267+M271+M274+M277+M281+M285</f>
        <v>38002</v>
      </c>
      <c r="N172" s="102">
        <f t="shared" ref="N172:Q172" si="128">N176+N179+N183+N185+N187+N190+N195+N201+N206+N211+N215+N219+N222+N224+N232+N237+N240+N243+N251+N253+N256+N259+N263+N267+N271+N274+N277+N281</f>
        <v>3055.4</v>
      </c>
      <c r="O172" s="102">
        <f t="shared" si="128"/>
        <v>0</v>
      </c>
      <c r="P172" s="102">
        <f t="shared" si="128"/>
        <v>0</v>
      </c>
      <c r="Q172" s="102">
        <f t="shared" si="128"/>
        <v>0</v>
      </c>
      <c r="R172" s="160"/>
    </row>
    <row r="173" spans="1:18" ht="15.6">
      <c r="A173" s="176" t="s">
        <v>66</v>
      </c>
      <c r="B173" s="166" t="s">
        <v>62</v>
      </c>
      <c r="C173" s="40">
        <f t="shared" si="125"/>
        <v>1289.9090000000001</v>
      </c>
      <c r="D173" s="162">
        <f t="shared" ref="D173:Q173" si="129">D248</f>
        <v>0</v>
      </c>
      <c r="E173" s="162">
        <f t="shared" si="129"/>
        <v>0</v>
      </c>
      <c r="F173" s="162">
        <f t="shared" si="129"/>
        <v>0</v>
      </c>
      <c r="G173" s="162">
        <f t="shared" si="129"/>
        <v>0</v>
      </c>
      <c r="H173" s="162">
        <f t="shared" si="129"/>
        <v>36.99</v>
      </c>
      <c r="I173" s="32">
        <f t="shared" si="129"/>
        <v>0</v>
      </c>
      <c r="J173" s="161">
        <f>J248+J272</f>
        <v>142.19999999999999</v>
      </c>
      <c r="K173" s="161">
        <f>K278</f>
        <v>200.6</v>
      </c>
      <c r="L173" s="161">
        <f>L248+L282</f>
        <v>910.11900000000003</v>
      </c>
      <c r="M173" s="146">
        <f t="shared" si="129"/>
        <v>0</v>
      </c>
      <c r="N173" s="102">
        <f t="shared" si="129"/>
        <v>0</v>
      </c>
      <c r="O173" s="102">
        <f t="shared" si="129"/>
        <v>0</v>
      </c>
      <c r="P173" s="102">
        <f t="shared" si="129"/>
        <v>0</v>
      </c>
      <c r="Q173" s="102">
        <f t="shared" si="129"/>
        <v>0</v>
      </c>
      <c r="R173" s="160"/>
    </row>
    <row r="174" spans="1:18" ht="102" customHeight="1">
      <c r="A174" s="176">
        <f>SUM(A172,1)</f>
        <v>102</v>
      </c>
      <c r="B174" s="163" t="s">
        <v>138</v>
      </c>
      <c r="C174" s="162">
        <f t="shared" si="125"/>
        <v>1185.0340000000001</v>
      </c>
      <c r="D174" s="162">
        <v>500</v>
      </c>
      <c r="E174" s="162">
        <v>35</v>
      </c>
      <c r="F174" s="162">
        <v>0</v>
      </c>
      <c r="G174" s="162">
        <f>G175+G176</f>
        <v>0</v>
      </c>
      <c r="H174" s="162">
        <v>0</v>
      </c>
      <c r="I174" s="162">
        <v>0</v>
      </c>
      <c r="J174" s="161">
        <v>0</v>
      </c>
      <c r="K174" s="161">
        <v>0</v>
      </c>
      <c r="L174" s="161">
        <f>L175+L176</f>
        <v>650.03399999999999</v>
      </c>
      <c r="M174" s="127">
        <v>0</v>
      </c>
      <c r="N174" s="102">
        <v>0</v>
      </c>
      <c r="O174" s="102">
        <v>0</v>
      </c>
      <c r="P174" s="102">
        <v>0</v>
      </c>
      <c r="Q174" s="102">
        <v>0</v>
      </c>
      <c r="R174" s="160" t="s">
        <v>249</v>
      </c>
    </row>
    <row r="175" spans="1:18" ht="18.75" customHeight="1">
      <c r="A175" s="176">
        <f t="shared" si="113"/>
        <v>103</v>
      </c>
      <c r="B175" s="166" t="s">
        <v>6</v>
      </c>
      <c r="C175" s="162">
        <f t="shared" si="125"/>
        <v>500</v>
      </c>
      <c r="D175" s="162">
        <v>500</v>
      </c>
      <c r="E175" s="162">
        <v>0</v>
      </c>
      <c r="F175" s="162">
        <v>0</v>
      </c>
      <c r="G175" s="162">
        <v>0</v>
      </c>
      <c r="H175" s="162">
        <v>0</v>
      </c>
      <c r="I175" s="162">
        <v>0</v>
      </c>
      <c r="J175" s="161">
        <v>0</v>
      </c>
      <c r="K175" s="161">
        <v>0</v>
      </c>
      <c r="L175" s="161">
        <v>0</v>
      </c>
      <c r="M175" s="127">
        <v>0</v>
      </c>
      <c r="N175" s="102">
        <v>0</v>
      </c>
      <c r="O175" s="102">
        <v>0</v>
      </c>
      <c r="P175" s="102">
        <v>0</v>
      </c>
      <c r="Q175" s="102">
        <v>0</v>
      </c>
      <c r="R175" s="160"/>
    </row>
    <row r="176" spans="1:18" ht="14.25" customHeight="1">
      <c r="A176" s="176">
        <f t="shared" si="113"/>
        <v>104</v>
      </c>
      <c r="B176" s="166" t="s">
        <v>7</v>
      </c>
      <c r="C176" s="162">
        <f t="shared" si="125"/>
        <v>685.03399999999999</v>
      </c>
      <c r="D176" s="162">
        <v>0</v>
      </c>
      <c r="E176" s="162">
        <v>35</v>
      </c>
      <c r="F176" s="162">
        <v>0</v>
      </c>
      <c r="G176" s="162">
        <v>0</v>
      </c>
      <c r="H176" s="162">
        <v>0</v>
      </c>
      <c r="I176" s="162">
        <v>0</v>
      </c>
      <c r="J176" s="161">
        <v>0</v>
      </c>
      <c r="K176" s="161">
        <v>0</v>
      </c>
      <c r="L176" s="161">
        <v>650.03399999999999</v>
      </c>
      <c r="M176" s="127">
        <v>0</v>
      </c>
      <c r="N176" s="102">
        <v>0</v>
      </c>
      <c r="O176" s="102">
        <v>0</v>
      </c>
      <c r="P176" s="102">
        <v>0</v>
      </c>
      <c r="Q176" s="102">
        <v>0</v>
      </c>
      <c r="R176" s="160"/>
    </row>
    <row r="177" spans="1:18" ht="129" customHeight="1">
      <c r="A177" s="176">
        <f t="shared" si="113"/>
        <v>105</v>
      </c>
      <c r="B177" s="35" t="s">
        <v>139</v>
      </c>
      <c r="C177" s="32">
        <f t="shared" si="125"/>
        <v>86360.713900000002</v>
      </c>
      <c r="D177" s="162">
        <v>23298.400000000001</v>
      </c>
      <c r="E177" s="162">
        <f>18798.3-555</f>
        <v>18243.3</v>
      </c>
      <c r="F177" s="162">
        <v>18559.2</v>
      </c>
      <c r="G177" s="162">
        <f>G178+G179+G180</f>
        <v>2155.6000000000004</v>
      </c>
      <c r="H177" s="162">
        <f>H178+H179</f>
        <v>21042.162</v>
      </c>
      <c r="I177" s="32">
        <f>I179</f>
        <v>3062.0518999999999</v>
      </c>
      <c r="J177" s="161">
        <f>J178+J179</f>
        <v>0</v>
      </c>
      <c r="K177" s="161">
        <f>K178+K179</f>
        <v>0</v>
      </c>
      <c r="L177" s="161">
        <f>L178+L179</f>
        <v>0</v>
      </c>
      <c r="M177" s="127">
        <f>M178+M179</f>
        <v>0</v>
      </c>
      <c r="N177" s="102">
        <f>N178+N179</f>
        <v>0</v>
      </c>
      <c r="O177" s="102">
        <f t="shared" ref="O177:Q177" si="130">O178+O179</f>
        <v>0</v>
      </c>
      <c r="P177" s="102">
        <f t="shared" si="130"/>
        <v>0</v>
      </c>
      <c r="Q177" s="102">
        <f t="shared" si="130"/>
        <v>0</v>
      </c>
      <c r="R177" s="160" t="s">
        <v>26</v>
      </c>
    </row>
    <row r="178" spans="1:18" ht="15.6">
      <c r="A178" s="176">
        <f t="shared" si="113"/>
        <v>106</v>
      </c>
      <c r="B178" s="166" t="s">
        <v>6</v>
      </c>
      <c r="C178" s="162">
        <f t="shared" si="125"/>
        <v>1666.3</v>
      </c>
      <c r="D178" s="162">
        <v>313</v>
      </c>
      <c r="E178" s="162">
        <v>1353.3</v>
      </c>
      <c r="F178" s="162">
        <v>0</v>
      </c>
      <c r="G178" s="162">
        <v>0</v>
      </c>
      <c r="H178" s="162">
        <v>0</v>
      </c>
      <c r="I178" s="162">
        <v>0</v>
      </c>
      <c r="J178" s="161">
        <v>0</v>
      </c>
      <c r="K178" s="161">
        <v>0</v>
      </c>
      <c r="L178" s="158">
        <v>0</v>
      </c>
      <c r="M178" s="164">
        <v>0</v>
      </c>
      <c r="N178" s="159">
        <v>0</v>
      </c>
      <c r="O178" s="159">
        <v>0</v>
      </c>
      <c r="P178" s="159">
        <v>0</v>
      </c>
      <c r="Q178" s="159">
        <v>0</v>
      </c>
      <c r="R178" s="160"/>
    </row>
    <row r="179" spans="1:18" ht="15.6">
      <c r="A179" s="165">
        <v>107</v>
      </c>
      <c r="B179" s="166" t="s">
        <v>17</v>
      </c>
      <c r="C179" s="32">
        <f t="shared" si="125"/>
        <v>84694.413900000014</v>
      </c>
      <c r="D179" s="162">
        <v>22985.4</v>
      </c>
      <c r="E179" s="162">
        <v>16890</v>
      </c>
      <c r="F179" s="162">
        <v>18559.2</v>
      </c>
      <c r="G179" s="162">
        <f>3930.57-1775+0.03</f>
        <v>2155.6000000000004</v>
      </c>
      <c r="H179" s="162">
        <v>21042.162</v>
      </c>
      <c r="I179" s="32">
        <v>3062.0518999999999</v>
      </c>
      <c r="J179" s="161">
        <v>0</v>
      </c>
      <c r="K179" s="161">
        <v>0</v>
      </c>
      <c r="L179" s="158">
        <v>0</v>
      </c>
      <c r="M179" s="164">
        <v>0</v>
      </c>
      <c r="N179" s="159">
        <v>0</v>
      </c>
      <c r="O179" s="159">
        <v>0</v>
      </c>
      <c r="P179" s="159">
        <v>0</v>
      </c>
      <c r="Q179" s="159">
        <v>0</v>
      </c>
      <c r="R179" s="160"/>
    </row>
    <row r="180" spans="1:18">
      <c r="A180" s="188">
        <v>108</v>
      </c>
      <c r="B180" s="192" t="s">
        <v>18</v>
      </c>
      <c r="C180" s="187">
        <f>SUM(D180:Q181)</f>
        <v>5974.7</v>
      </c>
      <c r="D180" s="187">
        <v>2817</v>
      </c>
      <c r="E180" s="187">
        <v>3157.7</v>
      </c>
      <c r="F180" s="187">
        <v>0</v>
      </c>
      <c r="G180" s="187">
        <v>0</v>
      </c>
      <c r="H180" s="187">
        <v>0</v>
      </c>
      <c r="I180" s="187">
        <v>0</v>
      </c>
      <c r="J180" s="185">
        <v>0</v>
      </c>
      <c r="K180" s="185">
        <v>0</v>
      </c>
      <c r="L180" s="202">
        <v>0</v>
      </c>
      <c r="M180" s="198">
        <v>0</v>
      </c>
      <c r="N180" s="183">
        <v>0</v>
      </c>
      <c r="O180" s="183">
        <v>0</v>
      </c>
      <c r="P180" s="183">
        <v>0</v>
      </c>
      <c r="Q180" s="183">
        <v>0</v>
      </c>
      <c r="R180" s="186"/>
    </row>
    <row r="181" spans="1:18">
      <c r="A181" s="189"/>
      <c r="B181" s="192"/>
      <c r="C181" s="187"/>
      <c r="D181" s="187"/>
      <c r="E181" s="187"/>
      <c r="F181" s="187"/>
      <c r="G181" s="187"/>
      <c r="H181" s="187"/>
      <c r="I181" s="187"/>
      <c r="J181" s="185"/>
      <c r="K181" s="185"/>
      <c r="L181" s="202"/>
      <c r="M181" s="198"/>
      <c r="N181" s="183"/>
      <c r="O181" s="183"/>
      <c r="P181" s="183"/>
      <c r="Q181" s="183"/>
      <c r="R181" s="186"/>
    </row>
    <row r="182" spans="1:18" ht="171.6">
      <c r="A182" s="176" t="s">
        <v>164</v>
      </c>
      <c r="B182" s="166" t="s">
        <v>163</v>
      </c>
      <c r="C182" s="162">
        <f>SUM(D182:Q182)</f>
        <v>20098.794000000002</v>
      </c>
      <c r="D182" s="162">
        <f t="shared" ref="D182:Q182" si="131">D183</f>
        <v>0</v>
      </c>
      <c r="E182" s="162">
        <f t="shared" si="131"/>
        <v>0</v>
      </c>
      <c r="F182" s="162">
        <f t="shared" si="131"/>
        <v>0</v>
      </c>
      <c r="G182" s="162">
        <f t="shared" si="131"/>
        <v>0</v>
      </c>
      <c r="H182" s="162">
        <f t="shared" si="131"/>
        <v>0</v>
      </c>
      <c r="I182" s="162">
        <f t="shared" si="131"/>
        <v>0</v>
      </c>
      <c r="J182" s="161">
        <f t="shared" si="131"/>
        <v>1200</v>
      </c>
      <c r="K182" s="161">
        <f t="shared" si="131"/>
        <v>0</v>
      </c>
      <c r="L182" s="161">
        <f t="shared" si="131"/>
        <v>10980.794</v>
      </c>
      <c r="M182" s="127">
        <f t="shared" si="131"/>
        <v>7918</v>
      </c>
      <c r="N182" s="102">
        <f t="shared" si="131"/>
        <v>0</v>
      </c>
      <c r="O182" s="102">
        <f t="shared" si="131"/>
        <v>0</v>
      </c>
      <c r="P182" s="102">
        <f t="shared" si="131"/>
        <v>0</v>
      </c>
      <c r="Q182" s="102">
        <f t="shared" si="131"/>
        <v>0</v>
      </c>
      <c r="R182" s="160" t="s">
        <v>26</v>
      </c>
    </row>
    <row r="183" spans="1:18" ht="15.6">
      <c r="A183" s="176" t="s">
        <v>165</v>
      </c>
      <c r="B183" s="166" t="s">
        <v>7</v>
      </c>
      <c r="C183" s="162">
        <f>SUM(D183:Q183)</f>
        <v>20098.794000000002</v>
      </c>
      <c r="D183" s="162">
        <v>0</v>
      </c>
      <c r="E183" s="162">
        <v>0</v>
      </c>
      <c r="F183" s="162">
        <v>0</v>
      </c>
      <c r="G183" s="162">
        <v>0</v>
      </c>
      <c r="H183" s="162">
        <v>0</v>
      </c>
      <c r="I183" s="162">
        <v>0</v>
      </c>
      <c r="J183" s="161">
        <v>1200</v>
      </c>
      <c r="K183" s="161">
        <v>0</v>
      </c>
      <c r="L183" s="161">
        <v>10980.794</v>
      </c>
      <c r="M183" s="127">
        <v>7918</v>
      </c>
      <c r="N183" s="102">
        <v>0</v>
      </c>
      <c r="O183" s="102">
        <v>0</v>
      </c>
      <c r="P183" s="102">
        <v>0</v>
      </c>
      <c r="Q183" s="102">
        <v>0</v>
      </c>
      <c r="R183" s="160"/>
    </row>
    <row r="184" spans="1:18" ht="132.75" customHeight="1">
      <c r="A184" s="176" t="s">
        <v>212</v>
      </c>
      <c r="B184" s="166" t="s">
        <v>219</v>
      </c>
      <c r="C184" s="162">
        <f>SUM(K184:Q184)</f>
        <v>150</v>
      </c>
      <c r="D184" s="162" t="s">
        <v>93</v>
      </c>
      <c r="E184" s="162" t="s">
        <v>93</v>
      </c>
      <c r="F184" s="162" t="s">
        <v>93</v>
      </c>
      <c r="G184" s="162" t="s">
        <v>93</v>
      </c>
      <c r="H184" s="162" t="s">
        <v>93</v>
      </c>
      <c r="I184" s="162" t="s">
        <v>93</v>
      </c>
      <c r="J184" s="161" t="s">
        <v>93</v>
      </c>
      <c r="K184" s="161">
        <f>K185</f>
        <v>150</v>
      </c>
      <c r="L184" s="161">
        <f t="shared" ref="L184:Q184" si="132">L185</f>
        <v>0</v>
      </c>
      <c r="M184" s="127">
        <f t="shared" si="132"/>
        <v>0</v>
      </c>
      <c r="N184" s="102">
        <f t="shared" si="132"/>
        <v>0</v>
      </c>
      <c r="O184" s="102">
        <f t="shared" si="132"/>
        <v>0</v>
      </c>
      <c r="P184" s="102">
        <f t="shared" si="132"/>
        <v>0</v>
      </c>
      <c r="Q184" s="102">
        <f t="shared" si="132"/>
        <v>0</v>
      </c>
      <c r="R184" s="160" t="s">
        <v>213</v>
      </c>
    </row>
    <row r="185" spans="1:18" ht="15.6">
      <c r="A185" s="176" t="s">
        <v>214</v>
      </c>
      <c r="B185" s="166" t="s">
        <v>7</v>
      </c>
      <c r="C185" s="162">
        <f>SUM(K185:Q185)</f>
        <v>150</v>
      </c>
      <c r="D185" s="162" t="s">
        <v>93</v>
      </c>
      <c r="E185" s="162" t="s">
        <v>93</v>
      </c>
      <c r="F185" s="162" t="s">
        <v>93</v>
      </c>
      <c r="G185" s="162" t="s">
        <v>93</v>
      </c>
      <c r="H185" s="162" t="s">
        <v>93</v>
      </c>
      <c r="I185" s="162" t="s">
        <v>93</v>
      </c>
      <c r="J185" s="161" t="s">
        <v>93</v>
      </c>
      <c r="K185" s="161">
        <v>150</v>
      </c>
      <c r="L185" s="161">
        <v>0</v>
      </c>
      <c r="M185" s="127">
        <v>0</v>
      </c>
      <c r="N185" s="102">
        <v>0</v>
      </c>
      <c r="O185" s="102">
        <v>0</v>
      </c>
      <c r="P185" s="102">
        <v>0</v>
      </c>
      <c r="Q185" s="102">
        <v>0</v>
      </c>
      <c r="R185" s="160"/>
    </row>
    <row r="186" spans="1:18" ht="78">
      <c r="A186" s="176" t="s">
        <v>220</v>
      </c>
      <c r="B186" s="166" t="s">
        <v>244</v>
      </c>
      <c r="C186" s="162">
        <f>SUM(L186:Q186)</f>
        <v>0</v>
      </c>
      <c r="D186" s="162" t="str">
        <f>D187</f>
        <v>-</v>
      </c>
      <c r="E186" s="162" t="str">
        <f t="shared" ref="E186:Q186" si="133">E187</f>
        <v>-</v>
      </c>
      <c r="F186" s="162" t="str">
        <f t="shared" si="133"/>
        <v>-</v>
      </c>
      <c r="G186" s="162" t="str">
        <f t="shared" si="133"/>
        <v>-</v>
      </c>
      <c r="H186" s="162" t="str">
        <f t="shared" si="133"/>
        <v>-</v>
      </c>
      <c r="I186" s="162" t="str">
        <f t="shared" si="133"/>
        <v>-</v>
      </c>
      <c r="J186" s="162" t="str">
        <f t="shared" si="133"/>
        <v>-</v>
      </c>
      <c r="K186" s="161" t="str">
        <f t="shared" si="133"/>
        <v>-</v>
      </c>
      <c r="L186" s="161">
        <f t="shared" si="133"/>
        <v>0</v>
      </c>
      <c r="M186" s="127">
        <f t="shared" si="133"/>
        <v>0</v>
      </c>
      <c r="N186" s="102">
        <f t="shared" si="133"/>
        <v>0</v>
      </c>
      <c r="O186" s="102">
        <f t="shared" si="133"/>
        <v>0</v>
      </c>
      <c r="P186" s="102">
        <f t="shared" si="133"/>
        <v>0</v>
      </c>
      <c r="Q186" s="102">
        <f t="shared" si="133"/>
        <v>0</v>
      </c>
      <c r="R186" s="97" t="s">
        <v>243</v>
      </c>
    </row>
    <row r="187" spans="1:18" ht="15.6">
      <c r="A187" s="176" t="s">
        <v>221</v>
      </c>
      <c r="B187" s="166" t="s">
        <v>7</v>
      </c>
      <c r="C187" s="162">
        <f>SUM(L187:Q187)</f>
        <v>0</v>
      </c>
      <c r="D187" s="162" t="s">
        <v>93</v>
      </c>
      <c r="E187" s="162" t="s">
        <v>93</v>
      </c>
      <c r="F187" s="162" t="s">
        <v>93</v>
      </c>
      <c r="G187" s="162" t="s">
        <v>93</v>
      </c>
      <c r="H187" s="162" t="s">
        <v>93</v>
      </c>
      <c r="I187" s="162" t="s">
        <v>93</v>
      </c>
      <c r="J187" s="162" t="s">
        <v>93</v>
      </c>
      <c r="K187" s="161" t="s">
        <v>93</v>
      </c>
      <c r="L187" s="161">
        <v>0</v>
      </c>
      <c r="M187" s="127">
        <v>0</v>
      </c>
      <c r="N187" s="102">
        <v>0</v>
      </c>
      <c r="O187" s="102">
        <v>0</v>
      </c>
      <c r="P187" s="102">
        <v>0</v>
      </c>
      <c r="Q187" s="102">
        <v>0</v>
      </c>
      <c r="R187" s="160"/>
    </row>
    <row r="188" spans="1:18" ht="123.75" customHeight="1">
      <c r="A188" s="165">
        <f>SUM(A180,1)</f>
        <v>109</v>
      </c>
      <c r="B188" s="35" t="s">
        <v>140</v>
      </c>
      <c r="C188" s="162">
        <f>SUM(D188:Q188)</f>
        <v>37215.599999999999</v>
      </c>
      <c r="D188" s="162">
        <v>2555.1999999999998</v>
      </c>
      <c r="E188" s="162">
        <v>6212.2</v>
      </c>
      <c r="F188" s="162">
        <f t="shared" ref="F188:Q188" si="134">F189+F190</f>
        <v>7150.2</v>
      </c>
      <c r="G188" s="162">
        <f t="shared" si="134"/>
        <v>7211.4</v>
      </c>
      <c r="H188" s="162">
        <f t="shared" si="134"/>
        <v>10769.6</v>
      </c>
      <c r="I188" s="162">
        <f t="shared" si="134"/>
        <v>3317</v>
      </c>
      <c r="J188" s="161">
        <f t="shared" si="134"/>
        <v>0</v>
      </c>
      <c r="K188" s="161">
        <f t="shared" si="134"/>
        <v>0</v>
      </c>
      <c r="L188" s="161">
        <f t="shared" si="134"/>
        <v>0</v>
      </c>
      <c r="M188" s="127">
        <f t="shared" si="134"/>
        <v>0</v>
      </c>
      <c r="N188" s="102">
        <f t="shared" si="134"/>
        <v>0</v>
      </c>
      <c r="O188" s="102">
        <f t="shared" si="134"/>
        <v>0</v>
      </c>
      <c r="P188" s="102">
        <f t="shared" si="134"/>
        <v>0</v>
      </c>
      <c r="Q188" s="102">
        <f t="shared" si="134"/>
        <v>0</v>
      </c>
      <c r="R188" s="57" t="s">
        <v>193</v>
      </c>
    </row>
    <row r="189" spans="1:18" ht="15.6">
      <c r="A189" s="165">
        <v>110</v>
      </c>
      <c r="B189" s="166" t="s">
        <v>6</v>
      </c>
      <c r="C189" s="162">
        <f>SUM(D189:Q189)</f>
        <v>18575.3</v>
      </c>
      <c r="D189" s="162">
        <v>1245.0999999999999</v>
      </c>
      <c r="E189" s="162">
        <v>3106.1</v>
      </c>
      <c r="F189" s="162">
        <v>3575.1</v>
      </c>
      <c r="G189" s="162">
        <v>3605.7</v>
      </c>
      <c r="H189" s="162">
        <v>5384.8</v>
      </c>
      <c r="I189" s="162">
        <v>1658.5</v>
      </c>
      <c r="J189" s="161">
        <v>0</v>
      </c>
      <c r="K189" s="161">
        <v>0</v>
      </c>
      <c r="L189" s="158">
        <v>0</v>
      </c>
      <c r="M189" s="164">
        <v>0</v>
      </c>
      <c r="N189" s="159">
        <v>0</v>
      </c>
      <c r="O189" s="159">
        <v>0</v>
      </c>
      <c r="P189" s="159">
        <v>0</v>
      </c>
      <c r="Q189" s="159">
        <v>0</v>
      </c>
      <c r="R189" s="160"/>
    </row>
    <row r="190" spans="1:18" ht="15.6">
      <c r="A190" s="165">
        <v>111</v>
      </c>
      <c r="B190" s="166" t="s">
        <v>17</v>
      </c>
      <c r="C190" s="162">
        <f>SUM(D190:Q190)</f>
        <v>18640.3</v>
      </c>
      <c r="D190" s="162">
        <v>1310.0999999999999</v>
      </c>
      <c r="E190" s="162">
        <v>3106.1</v>
      </c>
      <c r="F190" s="162">
        <v>3575.1</v>
      </c>
      <c r="G190" s="162">
        <v>3605.7</v>
      </c>
      <c r="H190" s="162">
        <v>5384.8</v>
      </c>
      <c r="I190" s="162">
        <v>1658.5</v>
      </c>
      <c r="J190" s="161">
        <v>0</v>
      </c>
      <c r="K190" s="161">
        <v>0</v>
      </c>
      <c r="L190" s="158">
        <v>0</v>
      </c>
      <c r="M190" s="164">
        <v>0</v>
      </c>
      <c r="N190" s="159">
        <v>0</v>
      </c>
      <c r="O190" s="159">
        <v>0</v>
      </c>
      <c r="P190" s="159">
        <v>0</v>
      </c>
      <c r="Q190" s="159">
        <v>0</v>
      </c>
      <c r="R190" s="160"/>
    </row>
    <row r="191" spans="1:18" ht="50.25" customHeight="1">
      <c r="A191" s="190">
        <v>112</v>
      </c>
      <c r="B191" s="192" t="s">
        <v>18</v>
      </c>
      <c r="C191" s="187">
        <f>SUM(D191:Q192)</f>
        <v>18640.3</v>
      </c>
      <c r="D191" s="187">
        <v>1310.0999999999999</v>
      </c>
      <c r="E191" s="187">
        <v>3106.1</v>
      </c>
      <c r="F191" s="187">
        <v>3575.1</v>
      </c>
      <c r="G191" s="187">
        <v>3605.7</v>
      </c>
      <c r="H191" s="187">
        <v>5384.8</v>
      </c>
      <c r="I191" s="187">
        <v>1658.5</v>
      </c>
      <c r="J191" s="185">
        <v>0</v>
      </c>
      <c r="K191" s="185">
        <v>0</v>
      </c>
      <c r="L191" s="202">
        <v>0</v>
      </c>
      <c r="M191" s="198">
        <v>0</v>
      </c>
      <c r="N191" s="183">
        <v>0</v>
      </c>
      <c r="O191" s="104">
        <v>0</v>
      </c>
      <c r="P191" s="104">
        <v>0</v>
      </c>
      <c r="Q191" s="104">
        <v>0</v>
      </c>
      <c r="R191" s="186"/>
    </row>
    <row r="192" spans="1:18" ht="15" hidden="1" customHeight="1">
      <c r="A192" s="190"/>
      <c r="B192" s="192"/>
      <c r="C192" s="187"/>
      <c r="D192" s="187"/>
      <c r="E192" s="187"/>
      <c r="F192" s="187"/>
      <c r="G192" s="187"/>
      <c r="H192" s="187"/>
      <c r="I192" s="187"/>
      <c r="J192" s="185"/>
      <c r="K192" s="185"/>
      <c r="L192" s="202"/>
      <c r="M192" s="198"/>
      <c r="N192" s="183"/>
      <c r="O192" s="104"/>
      <c r="P192" s="104"/>
      <c r="Q192" s="104"/>
      <c r="R192" s="186"/>
    </row>
    <row r="193" spans="1:18" ht="78">
      <c r="A193" s="165" t="s">
        <v>186</v>
      </c>
      <c r="B193" s="37" t="s">
        <v>202</v>
      </c>
      <c r="C193" s="162">
        <f>SUM(K193:Q193)</f>
        <v>83544.831999999995</v>
      </c>
      <c r="D193" s="162" t="s">
        <v>93</v>
      </c>
      <c r="E193" s="162" t="s">
        <v>93</v>
      </c>
      <c r="F193" s="162" t="s">
        <v>93</v>
      </c>
      <c r="G193" s="162" t="s">
        <v>93</v>
      </c>
      <c r="H193" s="162" t="s">
        <v>93</v>
      </c>
      <c r="I193" s="162" t="s">
        <v>93</v>
      </c>
      <c r="J193" s="161" t="s">
        <v>93</v>
      </c>
      <c r="K193" s="161">
        <f>K194+K195</f>
        <v>20000</v>
      </c>
      <c r="L193" s="161">
        <f>L194+L195</f>
        <v>45499.832000000002</v>
      </c>
      <c r="M193" s="127">
        <f t="shared" ref="M193:Q193" si="135">M194+M195</f>
        <v>18045</v>
      </c>
      <c r="N193" s="102">
        <f t="shared" si="135"/>
        <v>0</v>
      </c>
      <c r="O193" s="102">
        <f t="shared" si="135"/>
        <v>0</v>
      </c>
      <c r="P193" s="102">
        <f t="shared" si="135"/>
        <v>0</v>
      </c>
      <c r="Q193" s="102">
        <f t="shared" si="135"/>
        <v>0</v>
      </c>
      <c r="R193" s="160" t="s">
        <v>194</v>
      </c>
    </row>
    <row r="194" spans="1:18" ht="15" customHeight="1">
      <c r="A194" s="165" t="s">
        <v>187</v>
      </c>
      <c r="B194" s="166" t="s">
        <v>6</v>
      </c>
      <c r="C194" s="162">
        <f>SUM(K194:Q194)</f>
        <v>33214.199999999997</v>
      </c>
      <c r="D194" s="162" t="s">
        <v>93</v>
      </c>
      <c r="E194" s="162" t="s">
        <v>93</v>
      </c>
      <c r="F194" s="162" t="s">
        <v>93</v>
      </c>
      <c r="G194" s="162" t="s">
        <v>93</v>
      </c>
      <c r="H194" s="162" t="s">
        <v>93</v>
      </c>
      <c r="I194" s="162" t="s">
        <v>93</v>
      </c>
      <c r="J194" s="161" t="s">
        <v>93</v>
      </c>
      <c r="K194" s="161">
        <v>10000</v>
      </c>
      <c r="L194" s="158">
        <v>23214.2</v>
      </c>
      <c r="M194" s="164">
        <v>0</v>
      </c>
      <c r="N194" s="159">
        <v>0</v>
      </c>
      <c r="O194" s="159">
        <v>0</v>
      </c>
      <c r="P194" s="159">
        <v>0</v>
      </c>
      <c r="Q194" s="159">
        <v>0</v>
      </c>
      <c r="R194" s="160"/>
    </row>
    <row r="195" spans="1:18" ht="15.6">
      <c r="A195" s="165" t="s">
        <v>188</v>
      </c>
      <c r="B195" s="166" t="s">
        <v>17</v>
      </c>
      <c r="C195" s="162">
        <f>SUM(K195:Q195)</f>
        <v>50330.631999999998</v>
      </c>
      <c r="D195" s="162" t="s">
        <v>93</v>
      </c>
      <c r="E195" s="162" t="s">
        <v>93</v>
      </c>
      <c r="F195" s="162" t="s">
        <v>93</v>
      </c>
      <c r="G195" s="162" t="s">
        <v>93</v>
      </c>
      <c r="H195" s="162" t="s">
        <v>93</v>
      </c>
      <c r="I195" s="162" t="s">
        <v>93</v>
      </c>
      <c r="J195" s="161" t="s">
        <v>93</v>
      </c>
      <c r="K195" s="161">
        <v>10000</v>
      </c>
      <c r="L195" s="158">
        <v>22285.632000000001</v>
      </c>
      <c r="M195" s="164">
        <f>8393+9652</f>
        <v>18045</v>
      </c>
      <c r="N195" s="159">
        <v>0</v>
      </c>
      <c r="O195" s="159">
        <v>0</v>
      </c>
      <c r="P195" s="159">
        <v>0</v>
      </c>
      <c r="Q195" s="159">
        <v>0</v>
      </c>
      <c r="R195" s="160"/>
    </row>
    <row r="196" spans="1:18" ht="46.8">
      <c r="A196" s="165" t="s">
        <v>189</v>
      </c>
      <c r="B196" s="166" t="s">
        <v>18</v>
      </c>
      <c r="C196" s="162">
        <f>SUM(K196:Q196)</f>
        <v>32285.632000000001</v>
      </c>
      <c r="D196" s="162" t="s">
        <v>93</v>
      </c>
      <c r="E196" s="162" t="s">
        <v>93</v>
      </c>
      <c r="F196" s="162" t="s">
        <v>93</v>
      </c>
      <c r="G196" s="162" t="s">
        <v>93</v>
      </c>
      <c r="H196" s="162" t="s">
        <v>93</v>
      </c>
      <c r="I196" s="162" t="s">
        <v>93</v>
      </c>
      <c r="J196" s="161" t="s">
        <v>93</v>
      </c>
      <c r="K196" s="161">
        <f>K195</f>
        <v>10000</v>
      </c>
      <c r="L196" s="161">
        <f t="shared" ref="L196" si="136">L195</f>
        <v>22285.632000000001</v>
      </c>
      <c r="M196" s="127">
        <v>0</v>
      </c>
      <c r="N196" s="115">
        <f>N195</f>
        <v>0</v>
      </c>
      <c r="O196" s="140">
        <f t="shared" ref="O196:Q196" si="137">O195</f>
        <v>0</v>
      </c>
      <c r="P196" s="162">
        <f t="shared" si="137"/>
        <v>0</v>
      </c>
      <c r="Q196" s="162">
        <f t="shared" si="137"/>
        <v>0</v>
      </c>
      <c r="R196" s="102"/>
    </row>
    <row r="197" spans="1:18" ht="93.6">
      <c r="A197" s="165" t="s">
        <v>247</v>
      </c>
      <c r="B197" s="166" t="s">
        <v>250</v>
      </c>
      <c r="C197" s="162">
        <f>SUM(L197:Q197)</f>
        <v>299.99999999999994</v>
      </c>
      <c r="D197" s="162" t="s">
        <v>93</v>
      </c>
      <c r="E197" s="162" t="s">
        <v>93</v>
      </c>
      <c r="F197" s="162" t="s">
        <v>93</v>
      </c>
      <c r="G197" s="162" t="s">
        <v>93</v>
      </c>
      <c r="H197" s="162" t="s">
        <v>93</v>
      </c>
      <c r="I197" s="162" t="s">
        <v>93</v>
      </c>
      <c r="J197" s="161" t="s">
        <v>93</v>
      </c>
      <c r="K197" s="161" t="s">
        <v>93</v>
      </c>
      <c r="L197" s="161">
        <f>L198</f>
        <v>299.99999999999994</v>
      </c>
      <c r="M197" s="127">
        <f t="shared" ref="M197:Q197" si="138">M198</f>
        <v>0</v>
      </c>
      <c r="N197" s="115">
        <f t="shared" si="138"/>
        <v>0</v>
      </c>
      <c r="O197" s="133">
        <f>O198</f>
        <v>0</v>
      </c>
      <c r="P197" s="162">
        <f>P198</f>
        <v>0</v>
      </c>
      <c r="Q197" s="162">
        <f t="shared" si="138"/>
        <v>0</v>
      </c>
      <c r="R197" s="118" t="s">
        <v>243</v>
      </c>
    </row>
    <row r="198" spans="1:18" ht="15.6">
      <c r="A198" s="165" t="s">
        <v>248</v>
      </c>
      <c r="B198" s="166" t="s">
        <v>7</v>
      </c>
      <c r="C198" s="162">
        <f>SUM(L198:Q198)</f>
        <v>299.99999999999994</v>
      </c>
      <c r="D198" s="162"/>
      <c r="E198" s="162"/>
      <c r="F198" s="162"/>
      <c r="G198" s="162"/>
      <c r="H198" s="162"/>
      <c r="I198" s="162"/>
      <c r="J198" s="161"/>
      <c r="K198" s="161"/>
      <c r="L198" s="161">
        <f>749.3-449.3</f>
        <v>299.99999999999994</v>
      </c>
      <c r="M198" s="127">
        <v>0</v>
      </c>
      <c r="N198" s="102">
        <v>0</v>
      </c>
      <c r="O198" s="102">
        <v>0</v>
      </c>
      <c r="P198" s="102">
        <v>0</v>
      </c>
      <c r="Q198" s="102">
        <v>0</v>
      </c>
      <c r="R198" s="162"/>
    </row>
    <row r="199" spans="1:18" ht="125.25" customHeight="1">
      <c r="A199" s="165">
        <v>113</v>
      </c>
      <c r="B199" s="163" t="s">
        <v>141</v>
      </c>
      <c r="C199" s="162">
        <f>SUM(D199:Q199)</f>
        <v>6372.2179999999998</v>
      </c>
      <c r="D199" s="162">
        <v>1819.7</v>
      </c>
      <c r="E199" s="162">
        <f>SUM(E200:E201)</f>
        <v>2149.6999999999998</v>
      </c>
      <c r="F199" s="162">
        <f t="shared" ref="F199:Q199" si="139">F200+F201</f>
        <v>2402.8180000000002</v>
      </c>
      <c r="G199" s="162">
        <f t="shared" si="139"/>
        <v>0</v>
      </c>
      <c r="H199" s="162">
        <f t="shared" si="139"/>
        <v>0</v>
      </c>
      <c r="I199" s="162">
        <f t="shared" si="139"/>
        <v>0</v>
      </c>
      <c r="J199" s="161">
        <f t="shared" si="139"/>
        <v>0</v>
      </c>
      <c r="K199" s="161">
        <f t="shared" si="139"/>
        <v>0</v>
      </c>
      <c r="L199" s="161">
        <f t="shared" si="139"/>
        <v>0</v>
      </c>
      <c r="M199" s="127">
        <f t="shared" si="139"/>
        <v>0</v>
      </c>
      <c r="N199" s="102">
        <f t="shared" si="139"/>
        <v>0</v>
      </c>
      <c r="O199" s="102">
        <f t="shared" si="139"/>
        <v>0</v>
      </c>
      <c r="P199" s="102">
        <f t="shared" si="139"/>
        <v>0</v>
      </c>
      <c r="Q199" s="102">
        <f t="shared" si="139"/>
        <v>0</v>
      </c>
      <c r="R199" s="160" t="s">
        <v>27</v>
      </c>
    </row>
    <row r="200" spans="1:18" ht="15.6">
      <c r="A200" s="165">
        <v>114</v>
      </c>
      <c r="B200" s="166" t="s">
        <v>6</v>
      </c>
      <c r="C200" s="162">
        <f>SUM(D200:Q200)</f>
        <v>2297.3180000000002</v>
      </c>
      <c r="D200" s="162">
        <v>960</v>
      </c>
      <c r="E200" s="162">
        <v>634.5</v>
      </c>
      <c r="F200" s="162">
        <v>702.81799999999998</v>
      </c>
      <c r="G200" s="162">
        <v>0</v>
      </c>
      <c r="H200" s="162">
        <v>0</v>
      </c>
      <c r="I200" s="162">
        <v>0</v>
      </c>
      <c r="J200" s="161">
        <v>0</v>
      </c>
      <c r="K200" s="161">
        <v>0</v>
      </c>
      <c r="L200" s="158">
        <v>0</v>
      </c>
      <c r="M200" s="164">
        <v>0</v>
      </c>
      <c r="N200" s="159">
        <v>0</v>
      </c>
      <c r="O200" s="159">
        <v>0</v>
      </c>
      <c r="P200" s="159">
        <v>0</v>
      </c>
      <c r="Q200" s="159">
        <v>0</v>
      </c>
      <c r="R200" s="160"/>
    </row>
    <row r="201" spans="1:18" ht="13.5" customHeight="1">
      <c r="A201" s="165">
        <v>115</v>
      </c>
      <c r="B201" s="166" t="s">
        <v>17</v>
      </c>
      <c r="C201" s="162">
        <f>SUM(D201:Q201)</f>
        <v>4074.9</v>
      </c>
      <c r="D201" s="162">
        <v>859.7</v>
      </c>
      <c r="E201" s="162">
        <f>1700-184.8</f>
        <v>1515.2</v>
      </c>
      <c r="F201" s="162">
        <v>1700</v>
      </c>
      <c r="G201" s="162">
        <v>0</v>
      </c>
      <c r="H201" s="162">
        <v>0</v>
      </c>
      <c r="I201" s="162">
        <v>0</v>
      </c>
      <c r="J201" s="161">
        <v>0</v>
      </c>
      <c r="K201" s="161">
        <v>0</v>
      </c>
      <c r="L201" s="158">
        <v>0</v>
      </c>
      <c r="M201" s="164">
        <v>0</v>
      </c>
      <c r="N201" s="159">
        <v>0</v>
      </c>
      <c r="O201" s="159">
        <v>0</v>
      </c>
      <c r="P201" s="159">
        <v>0</v>
      </c>
      <c r="Q201" s="159">
        <v>0</v>
      </c>
      <c r="R201" s="160"/>
    </row>
    <row r="202" spans="1:18" ht="33" customHeight="1">
      <c r="A202" s="190">
        <v>116</v>
      </c>
      <c r="B202" s="192" t="s">
        <v>18</v>
      </c>
      <c r="C202" s="187">
        <f>SUM(D202:Q203)</f>
        <v>4028.2</v>
      </c>
      <c r="D202" s="187">
        <v>838</v>
      </c>
      <c r="E202" s="187">
        <v>1490.2</v>
      </c>
      <c r="F202" s="187">
        <v>1700</v>
      </c>
      <c r="G202" s="187">
        <v>0</v>
      </c>
      <c r="H202" s="187">
        <v>0</v>
      </c>
      <c r="I202" s="187">
        <v>0</v>
      </c>
      <c r="J202" s="185">
        <v>0</v>
      </c>
      <c r="K202" s="185">
        <v>0</v>
      </c>
      <c r="L202" s="202">
        <v>0</v>
      </c>
      <c r="M202" s="198">
        <v>0</v>
      </c>
      <c r="N202" s="183">
        <v>0</v>
      </c>
      <c r="O202" s="183">
        <v>0</v>
      </c>
      <c r="P202" s="183">
        <v>0</v>
      </c>
      <c r="Q202" s="183">
        <v>0</v>
      </c>
      <c r="R202" s="186"/>
    </row>
    <row r="203" spans="1:18">
      <c r="A203" s="190"/>
      <c r="B203" s="192"/>
      <c r="C203" s="187"/>
      <c r="D203" s="187"/>
      <c r="E203" s="187"/>
      <c r="F203" s="187"/>
      <c r="G203" s="187"/>
      <c r="H203" s="187"/>
      <c r="I203" s="187"/>
      <c r="J203" s="185"/>
      <c r="K203" s="185"/>
      <c r="L203" s="202"/>
      <c r="M203" s="198"/>
      <c r="N203" s="183"/>
      <c r="O203" s="183"/>
      <c r="P203" s="183"/>
      <c r="Q203" s="183"/>
      <c r="R203" s="186"/>
    </row>
    <row r="204" spans="1:18" ht="79.5" customHeight="1">
      <c r="A204" s="165">
        <v>117</v>
      </c>
      <c r="B204" s="163" t="s">
        <v>142</v>
      </c>
      <c r="C204" s="162">
        <f>SUM(D204:Q204)</f>
        <v>72379.477999999988</v>
      </c>
      <c r="D204" s="162">
        <v>11927.9</v>
      </c>
      <c r="E204" s="162">
        <f>SUM(E205:E206)</f>
        <v>3791.5</v>
      </c>
      <c r="F204" s="162">
        <v>2651</v>
      </c>
      <c r="G204" s="162">
        <f>G205+G206</f>
        <v>1707.92</v>
      </c>
      <c r="H204" s="162">
        <f>H205+H206</f>
        <v>4425.9380000000001</v>
      </c>
      <c r="I204" s="162">
        <f>I206</f>
        <v>35220.803999999996</v>
      </c>
      <c r="J204" s="161">
        <f>J205+J206</f>
        <v>7787.8</v>
      </c>
      <c r="K204" s="161">
        <f>K206</f>
        <v>1118.3</v>
      </c>
      <c r="L204" s="161">
        <f>L205+L206</f>
        <v>2592.9160000000002</v>
      </c>
      <c r="M204" s="127">
        <f t="shared" ref="M204:Q204" si="140">M205+M206</f>
        <v>0</v>
      </c>
      <c r="N204" s="102">
        <f t="shared" si="140"/>
        <v>1155.4000000000001</v>
      </c>
      <c r="O204" s="102">
        <f t="shared" si="140"/>
        <v>0</v>
      </c>
      <c r="P204" s="102">
        <f t="shared" si="140"/>
        <v>0</v>
      </c>
      <c r="Q204" s="102">
        <f t="shared" si="140"/>
        <v>0</v>
      </c>
      <c r="R204" s="160">
        <v>53.54</v>
      </c>
    </row>
    <row r="205" spans="1:18" ht="15.6">
      <c r="A205" s="165">
        <f>SUM(A204,1)</f>
        <v>118</v>
      </c>
      <c r="B205" s="166" t="s">
        <v>6</v>
      </c>
      <c r="C205" s="162">
        <f>SUM(D205:Q205)</f>
        <v>0</v>
      </c>
      <c r="D205" s="162">
        <v>0</v>
      </c>
      <c r="E205" s="162">
        <v>0</v>
      </c>
      <c r="F205" s="162">
        <v>0</v>
      </c>
      <c r="G205" s="162">
        <v>0</v>
      </c>
      <c r="H205" s="162">
        <v>0</v>
      </c>
      <c r="I205" s="162">
        <v>0</v>
      </c>
      <c r="J205" s="161">
        <v>0</v>
      </c>
      <c r="K205" s="161">
        <v>0</v>
      </c>
      <c r="L205" s="161">
        <v>0</v>
      </c>
      <c r="M205" s="127">
        <v>0</v>
      </c>
      <c r="N205" s="102">
        <v>0</v>
      </c>
      <c r="O205" s="102">
        <v>0</v>
      </c>
      <c r="P205" s="102">
        <v>0</v>
      </c>
      <c r="Q205" s="102">
        <v>0</v>
      </c>
      <c r="R205" s="160"/>
    </row>
    <row r="206" spans="1:18" ht="21.75" customHeight="1">
      <c r="A206" s="165">
        <v>119</v>
      </c>
      <c r="B206" s="166" t="s">
        <v>7</v>
      </c>
      <c r="C206" s="162">
        <f>SUM(D206:Q206)</f>
        <v>72379.477999999988</v>
      </c>
      <c r="D206" s="162">
        <v>11927.9</v>
      </c>
      <c r="E206" s="162">
        <f>4699.3-907.8</f>
        <v>3791.5</v>
      </c>
      <c r="F206" s="162">
        <v>2651</v>
      </c>
      <c r="G206" s="162">
        <v>1707.92</v>
      </c>
      <c r="H206" s="162">
        <v>4425.9380000000001</v>
      </c>
      <c r="I206" s="162">
        <v>35220.803999999996</v>
      </c>
      <c r="J206" s="161">
        <v>7787.8</v>
      </c>
      <c r="K206" s="161">
        <v>1118.3</v>
      </c>
      <c r="L206" s="158">
        <v>2592.9160000000002</v>
      </c>
      <c r="M206" s="164">
        <v>0</v>
      </c>
      <c r="N206" s="159">
        <v>1155.4000000000001</v>
      </c>
      <c r="O206" s="159">
        <v>0</v>
      </c>
      <c r="P206" s="159">
        <v>0</v>
      </c>
      <c r="Q206" s="159">
        <v>0</v>
      </c>
      <c r="R206" s="160"/>
    </row>
    <row r="207" spans="1:18" ht="126" customHeight="1">
      <c r="A207" s="165">
        <v>120</v>
      </c>
      <c r="B207" s="58" t="s">
        <v>143</v>
      </c>
      <c r="C207" s="162">
        <f>SUM(D207:Q207)</f>
        <v>1695</v>
      </c>
      <c r="D207" s="162">
        <v>0</v>
      </c>
      <c r="E207" s="162">
        <v>1695</v>
      </c>
      <c r="F207" s="162">
        <v>0</v>
      </c>
      <c r="G207" s="162">
        <v>0</v>
      </c>
      <c r="H207" s="162">
        <v>0</v>
      </c>
      <c r="I207" s="162">
        <v>0</v>
      </c>
      <c r="J207" s="161">
        <v>0</v>
      </c>
      <c r="K207" s="161">
        <v>0</v>
      </c>
      <c r="L207" s="161">
        <v>0</v>
      </c>
      <c r="M207" s="127">
        <v>0</v>
      </c>
      <c r="N207" s="102">
        <v>0</v>
      </c>
      <c r="O207" s="102">
        <v>0</v>
      </c>
      <c r="P207" s="102">
        <v>0</v>
      </c>
      <c r="Q207" s="102">
        <v>0</v>
      </c>
      <c r="R207" s="160" t="s">
        <v>19</v>
      </c>
    </row>
    <row r="208" spans="1:18" ht="18.75" customHeight="1">
      <c r="A208" s="190">
        <v>121</v>
      </c>
      <c r="B208" s="192" t="s">
        <v>5</v>
      </c>
      <c r="C208" s="187">
        <f>SUM(D208:Q209)</f>
        <v>698</v>
      </c>
      <c r="D208" s="187">
        <v>0</v>
      </c>
      <c r="E208" s="187">
        <v>698</v>
      </c>
      <c r="F208" s="187">
        <v>0</v>
      </c>
      <c r="G208" s="187">
        <v>0</v>
      </c>
      <c r="H208" s="187">
        <v>0</v>
      </c>
      <c r="I208" s="187">
        <v>0</v>
      </c>
      <c r="J208" s="185">
        <v>0</v>
      </c>
      <c r="K208" s="185">
        <v>0</v>
      </c>
      <c r="L208" s="202">
        <v>0</v>
      </c>
      <c r="M208" s="198">
        <v>0</v>
      </c>
      <c r="N208" s="183">
        <v>0</v>
      </c>
      <c r="O208" s="104">
        <v>0</v>
      </c>
      <c r="P208" s="104">
        <v>0</v>
      </c>
      <c r="Q208" s="104">
        <v>0</v>
      </c>
      <c r="R208" s="186"/>
    </row>
    <row r="209" spans="1:18" ht="13.5" hidden="1" customHeight="1">
      <c r="A209" s="190"/>
      <c r="B209" s="192"/>
      <c r="C209" s="187"/>
      <c r="D209" s="187"/>
      <c r="E209" s="187"/>
      <c r="F209" s="187"/>
      <c r="G209" s="187"/>
      <c r="H209" s="187"/>
      <c r="I209" s="187"/>
      <c r="J209" s="185"/>
      <c r="K209" s="185"/>
      <c r="L209" s="202"/>
      <c r="M209" s="198"/>
      <c r="N209" s="183"/>
      <c r="O209" s="104"/>
      <c r="P209" s="104"/>
      <c r="Q209" s="104"/>
      <c r="R209" s="186"/>
    </row>
    <row r="210" spans="1:18" ht="15" customHeight="1">
      <c r="A210" s="165">
        <v>122</v>
      </c>
      <c r="B210" s="166" t="s">
        <v>6</v>
      </c>
      <c r="C210" s="162">
        <f t="shared" ref="C210:C220" si="141">SUM(D210:Q210)</f>
        <v>299.2</v>
      </c>
      <c r="D210" s="162">
        <v>0</v>
      </c>
      <c r="E210" s="162">
        <v>299.2</v>
      </c>
      <c r="F210" s="162">
        <v>0</v>
      </c>
      <c r="G210" s="162">
        <v>0</v>
      </c>
      <c r="H210" s="162">
        <v>0</v>
      </c>
      <c r="I210" s="162">
        <v>0</v>
      </c>
      <c r="J210" s="161">
        <v>0</v>
      </c>
      <c r="K210" s="161">
        <v>0</v>
      </c>
      <c r="L210" s="161">
        <v>0</v>
      </c>
      <c r="M210" s="127">
        <v>0</v>
      </c>
      <c r="N210" s="102">
        <v>0</v>
      </c>
      <c r="O210" s="102">
        <v>0</v>
      </c>
      <c r="P210" s="102">
        <v>0</v>
      </c>
      <c r="Q210" s="102">
        <v>0</v>
      </c>
      <c r="R210" s="160"/>
    </row>
    <row r="211" spans="1:18" ht="15.75" customHeight="1">
      <c r="A211" s="165">
        <v>123</v>
      </c>
      <c r="B211" s="166" t="s">
        <v>17</v>
      </c>
      <c r="C211" s="162">
        <f t="shared" si="141"/>
        <v>697.8</v>
      </c>
      <c r="D211" s="162">
        <v>0</v>
      </c>
      <c r="E211" s="162">
        <v>697.8</v>
      </c>
      <c r="F211" s="162">
        <v>0</v>
      </c>
      <c r="G211" s="162">
        <v>0</v>
      </c>
      <c r="H211" s="162">
        <v>0</v>
      </c>
      <c r="I211" s="162">
        <v>0</v>
      </c>
      <c r="J211" s="161">
        <v>0</v>
      </c>
      <c r="K211" s="161">
        <v>0</v>
      </c>
      <c r="L211" s="161">
        <v>0</v>
      </c>
      <c r="M211" s="127">
        <v>0</v>
      </c>
      <c r="N211" s="102">
        <v>0</v>
      </c>
      <c r="O211" s="102">
        <v>0</v>
      </c>
      <c r="P211" s="102">
        <v>0</v>
      </c>
      <c r="Q211" s="102">
        <v>0</v>
      </c>
      <c r="R211" s="160"/>
    </row>
    <row r="212" spans="1:18" ht="44.25" customHeight="1">
      <c r="A212" s="165">
        <v>124</v>
      </c>
      <c r="B212" s="166" t="s">
        <v>18</v>
      </c>
      <c r="C212" s="162">
        <f t="shared" si="141"/>
        <v>697.8</v>
      </c>
      <c r="D212" s="162">
        <v>0</v>
      </c>
      <c r="E212" s="162">
        <v>697.8</v>
      </c>
      <c r="F212" s="162">
        <v>0</v>
      </c>
      <c r="G212" s="162">
        <v>0</v>
      </c>
      <c r="H212" s="162">
        <v>0</v>
      </c>
      <c r="I212" s="162">
        <v>0</v>
      </c>
      <c r="J212" s="161">
        <v>0</v>
      </c>
      <c r="K212" s="161">
        <v>0</v>
      </c>
      <c r="L212" s="161">
        <v>0</v>
      </c>
      <c r="M212" s="127">
        <v>0</v>
      </c>
      <c r="N212" s="102">
        <v>0</v>
      </c>
      <c r="O212" s="102">
        <v>0</v>
      </c>
      <c r="P212" s="102">
        <v>0</v>
      </c>
      <c r="Q212" s="102">
        <v>0</v>
      </c>
      <c r="R212" s="160"/>
    </row>
    <row r="213" spans="1:18" ht="93.6">
      <c r="A213" s="165">
        <v>125</v>
      </c>
      <c r="B213" s="35" t="s">
        <v>144</v>
      </c>
      <c r="C213" s="162">
        <f t="shared" si="141"/>
        <v>4250</v>
      </c>
      <c r="D213" s="162">
        <v>0</v>
      </c>
      <c r="E213" s="162">
        <v>4250</v>
      </c>
      <c r="F213" s="162">
        <v>0</v>
      </c>
      <c r="G213" s="162">
        <v>0</v>
      </c>
      <c r="H213" s="162">
        <v>0</v>
      </c>
      <c r="I213" s="162">
        <v>0</v>
      </c>
      <c r="J213" s="161">
        <v>0</v>
      </c>
      <c r="K213" s="161">
        <v>0</v>
      </c>
      <c r="L213" s="161">
        <v>0</v>
      </c>
      <c r="M213" s="127">
        <v>0</v>
      </c>
      <c r="N213" s="102">
        <v>0</v>
      </c>
      <c r="O213" s="102">
        <v>0</v>
      </c>
      <c r="P213" s="102">
        <v>0</v>
      </c>
      <c r="Q213" s="102">
        <v>0</v>
      </c>
      <c r="R213" s="160" t="s">
        <v>28</v>
      </c>
    </row>
    <row r="214" spans="1:18" ht="18" customHeight="1">
      <c r="A214" s="165">
        <v>126</v>
      </c>
      <c r="B214" s="166" t="s">
        <v>6</v>
      </c>
      <c r="C214" s="162">
        <f t="shared" si="141"/>
        <v>3750</v>
      </c>
      <c r="D214" s="162">
        <v>0</v>
      </c>
      <c r="E214" s="162">
        <v>3750</v>
      </c>
      <c r="F214" s="162">
        <v>0</v>
      </c>
      <c r="G214" s="162">
        <v>0</v>
      </c>
      <c r="H214" s="162">
        <v>0</v>
      </c>
      <c r="I214" s="162">
        <v>0</v>
      </c>
      <c r="J214" s="161">
        <v>0</v>
      </c>
      <c r="K214" s="161">
        <v>0</v>
      </c>
      <c r="L214" s="161">
        <v>0</v>
      </c>
      <c r="M214" s="127">
        <v>0</v>
      </c>
      <c r="N214" s="102">
        <v>0</v>
      </c>
      <c r="O214" s="102">
        <v>0</v>
      </c>
      <c r="P214" s="102">
        <v>0</v>
      </c>
      <c r="Q214" s="102">
        <v>0</v>
      </c>
      <c r="R214" s="160"/>
    </row>
    <row r="215" spans="1:18" ht="15" customHeight="1">
      <c r="A215" s="165">
        <v>127</v>
      </c>
      <c r="B215" s="166" t="s">
        <v>17</v>
      </c>
      <c r="C215" s="162">
        <f t="shared" si="141"/>
        <v>500</v>
      </c>
      <c r="D215" s="162">
        <v>0</v>
      </c>
      <c r="E215" s="162">
        <v>500</v>
      </c>
      <c r="F215" s="162">
        <v>0</v>
      </c>
      <c r="G215" s="162">
        <v>0</v>
      </c>
      <c r="H215" s="162">
        <v>0</v>
      </c>
      <c r="I215" s="162">
        <v>0</v>
      </c>
      <c r="J215" s="161">
        <v>0</v>
      </c>
      <c r="K215" s="161">
        <v>0</v>
      </c>
      <c r="L215" s="161">
        <v>0</v>
      </c>
      <c r="M215" s="127">
        <v>0</v>
      </c>
      <c r="N215" s="102">
        <v>0</v>
      </c>
      <c r="O215" s="102">
        <v>0</v>
      </c>
      <c r="P215" s="102">
        <v>0</v>
      </c>
      <c r="Q215" s="102">
        <v>0</v>
      </c>
      <c r="R215" s="160"/>
    </row>
    <row r="216" spans="1:18" ht="51" customHeight="1">
      <c r="A216" s="175">
        <v>128</v>
      </c>
      <c r="B216" s="166" t="s">
        <v>18</v>
      </c>
      <c r="C216" s="162">
        <f t="shared" si="141"/>
        <v>500</v>
      </c>
      <c r="D216" s="162">
        <v>0</v>
      </c>
      <c r="E216" s="162">
        <v>500</v>
      </c>
      <c r="F216" s="162">
        <v>0</v>
      </c>
      <c r="G216" s="162">
        <v>0</v>
      </c>
      <c r="H216" s="162">
        <v>0</v>
      </c>
      <c r="I216" s="162">
        <v>0</v>
      </c>
      <c r="J216" s="161">
        <v>0</v>
      </c>
      <c r="K216" s="161">
        <v>0</v>
      </c>
      <c r="L216" s="161">
        <v>0</v>
      </c>
      <c r="M216" s="127">
        <v>0</v>
      </c>
      <c r="N216" s="102">
        <v>0</v>
      </c>
      <c r="O216" s="102">
        <v>0</v>
      </c>
      <c r="P216" s="102">
        <v>0</v>
      </c>
      <c r="Q216" s="102">
        <v>0</v>
      </c>
      <c r="R216" s="160"/>
    </row>
    <row r="217" spans="1:18" ht="93.6">
      <c r="A217" s="175">
        <v>129</v>
      </c>
      <c r="B217" s="35" t="s">
        <v>145</v>
      </c>
      <c r="C217" s="32">
        <f t="shared" si="141"/>
        <v>49456.134999999995</v>
      </c>
      <c r="D217" s="162">
        <v>0</v>
      </c>
      <c r="E217" s="162">
        <v>0</v>
      </c>
      <c r="F217" s="162">
        <v>0</v>
      </c>
      <c r="G217" s="162">
        <f>G218+G219</f>
        <v>26144.513999999999</v>
      </c>
      <c r="H217" s="162">
        <f>H218+H219</f>
        <v>0</v>
      </c>
      <c r="I217" s="32">
        <f t="shared" ref="I217:Q217" si="142">I218+I219</f>
        <v>23006.120999999999</v>
      </c>
      <c r="J217" s="161">
        <f t="shared" si="142"/>
        <v>305.5</v>
      </c>
      <c r="K217" s="161">
        <f t="shared" si="142"/>
        <v>0</v>
      </c>
      <c r="L217" s="161">
        <f t="shared" si="142"/>
        <v>0</v>
      </c>
      <c r="M217" s="127">
        <f t="shared" si="142"/>
        <v>0</v>
      </c>
      <c r="N217" s="102">
        <f t="shared" si="142"/>
        <v>0</v>
      </c>
      <c r="O217" s="102">
        <f t="shared" si="142"/>
        <v>0</v>
      </c>
      <c r="P217" s="102">
        <f t="shared" si="142"/>
        <v>0</v>
      </c>
      <c r="Q217" s="102">
        <f t="shared" si="142"/>
        <v>0</v>
      </c>
      <c r="R217" s="160" t="s">
        <v>48</v>
      </c>
    </row>
    <row r="218" spans="1:18" ht="17.25" customHeight="1">
      <c r="A218" s="165">
        <v>130</v>
      </c>
      <c r="B218" s="166" t="s">
        <v>6</v>
      </c>
      <c r="C218" s="40">
        <f t="shared" si="141"/>
        <v>24622.0605</v>
      </c>
      <c r="D218" s="162">
        <v>0</v>
      </c>
      <c r="E218" s="162">
        <v>0</v>
      </c>
      <c r="F218" s="162">
        <v>0</v>
      </c>
      <c r="G218" s="162">
        <v>13119</v>
      </c>
      <c r="H218" s="162">
        <v>0</v>
      </c>
      <c r="I218" s="32">
        <v>11503.0605</v>
      </c>
      <c r="J218" s="161">
        <v>0</v>
      </c>
      <c r="K218" s="161">
        <v>0</v>
      </c>
      <c r="L218" s="161">
        <v>0</v>
      </c>
      <c r="M218" s="127">
        <v>0</v>
      </c>
      <c r="N218" s="102">
        <v>0</v>
      </c>
      <c r="O218" s="102">
        <v>0</v>
      </c>
      <c r="P218" s="102">
        <v>0</v>
      </c>
      <c r="Q218" s="102">
        <v>0</v>
      </c>
      <c r="R218" s="160">
        <v>0</v>
      </c>
    </row>
    <row r="219" spans="1:18" ht="15" customHeight="1">
      <c r="A219" s="165">
        <v>131</v>
      </c>
      <c r="B219" s="166" t="s">
        <v>7</v>
      </c>
      <c r="C219" s="40">
        <f t="shared" si="141"/>
        <v>24834.074499999999</v>
      </c>
      <c r="D219" s="162">
        <v>0</v>
      </c>
      <c r="E219" s="162">
        <v>0</v>
      </c>
      <c r="F219" s="162">
        <v>0</v>
      </c>
      <c r="G219" s="162">
        <v>13025.513999999999</v>
      </c>
      <c r="H219" s="162">
        <v>0</v>
      </c>
      <c r="I219" s="32">
        <v>11503.0605</v>
      </c>
      <c r="J219" s="161">
        <v>305.5</v>
      </c>
      <c r="K219" s="161">
        <v>0</v>
      </c>
      <c r="L219" s="161">
        <v>0</v>
      </c>
      <c r="M219" s="127">
        <v>0</v>
      </c>
      <c r="N219" s="102">
        <v>0</v>
      </c>
      <c r="O219" s="102">
        <v>0</v>
      </c>
      <c r="P219" s="102">
        <v>0</v>
      </c>
      <c r="Q219" s="102">
        <v>0</v>
      </c>
      <c r="R219" s="160">
        <v>0</v>
      </c>
    </row>
    <row r="220" spans="1:18" ht="51" customHeight="1">
      <c r="A220" s="175">
        <v>132</v>
      </c>
      <c r="B220" s="166" t="s">
        <v>18</v>
      </c>
      <c r="C220" s="32">
        <f t="shared" si="141"/>
        <v>24528.574499999999</v>
      </c>
      <c r="D220" s="162">
        <v>0</v>
      </c>
      <c r="E220" s="162">
        <v>0</v>
      </c>
      <c r="F220" s="162">
        <v>0</v>
      </c>
      <c r="G220" s="162">
        <v>13025.513999999999</v>
      </c>
      <c r="H220" s="162">
        <v>0</v>
      </c>
      <c r="I220" s="32">
        <v>11503.0605</v>
      </c>
      <c r="J220" s="161">
        <v>0</v>
      </c>
      <c r="K220" s="161">
        <v>0</v>
      </c>
      <c r="L220" s="161">
        <v>0</v>
      </c>
      <c r="M220" s="127">
        <v>0</v>
      </c>
      <c r="N220" s="102">
        <v>0</v>
      </c>
      <c r="O220" s="102">
        <v>0</v>
      </c>
      <c r="P220" s="102">
        <v>0</v>
      </c>
      <c r="Q220" s="102">
        <v>0</v>
      </c>
      <c r="R220" s="160"/>
    </row>
    <row r="221" spans="1:18" ht="94.5" customHeight="1">
      <c r="A221" s="175" t="s">
        <v>215</v>
      </c>
      <c r="B221" s="166" t="s">
        <v>218</v>
      </c>
      <c r="C221" s="162">
        <f>SUM(K221:Q221)</f>
        <v>580</v>
      </c>
      <c r="D221" s="162" t="s">
        <v>93</v>
      </c>
      <c r="E221" s="162" t="s">
        <v>93</v>
      </c>
      <c r="F221" s="162" t="s">
        <v>93</v>
      </c>
      <c r="G221" s="162" t="s">
        <v>93</v>
      </c>
      <c r="H221" s="162" t="s">
        <v>93</v>
      </c>
      <c r="I221" s="32" t="s">
        <v>93</v>
      </c>
      <c r="J221" s="161" t="s">
        <v>93</v>
      </c>
      <c r="K221" s="161">
        <f>K222</f>
        <v>580</v>
      </c>
      <c r="L221" s="161">
        <f t="shared" ref="L221:Q221" si="143">L222</f>
        <v>0</v>
      </c>
      <c r="M221" s="127">
        <f t="shared" si="143"/>
        <v>0</v>
      </c>
      <c r="N221" s="102">
        <f t="shared" si="143"/>
        <v>0</v>
      </c>
      <c r="O221" s="102">
        <f t="shared" si="143"/>
        <v>0</v>
      </c>
      <c r="P221" s="102">
        <f t="shared" si="143"/>
        <v>0</v>
      </c>
      <c r="Q221" s="102">
        <f t="shared" si="143"/>
        <v>0</v>
      </c>
      <c r="R221" s="160" t="s">
        <v>216</v>
      </c>
    </row>
    <row r="222" spans="1:18" ht="21" customHeight="1">
      <c r="A222" s="175" t="s">
        <v>217</v>
      </c>
      <c r="B222" s="166" t="s">
        <v>7</v>
      </c>
      <c r="C222" s="162">
        <f>SUM(K222:Q222)</f>
        <v>580</v>
      </c>
      <c r="D222" s="162" t="s">
        <v>93</v>
      </c>
      <c r="E222" s="162" t="s">
        <v>93</v>
      </c>
      <c r="F222" s="162" t="s">
        <v>93</v>
      </c>
      <c r="G222" s="162" t="s">
        <v>93</v>
      </c>
      <c r="H222" s="162" t="s">
        <v>93</v>
      </c>
      <c r="I222" s="32" t="s">
        <v>93</v>
      </c>
      <c r="J222" s="161" t="s">
        <v>93</v>
      </c>
      <c r="K222" s="161">
        <v>580</v>
      </c>
      <c r="L222" s="161">
        <v>0</v>
      </c>
      <c r="M222" s="127">
        <v>0</v>
      </c>
      <c r="N222" s="102">
        <v>0</v>
      </c>
      <c r="O222" s="102">
        <v>0</v>
      </c>
      <c r="P222" s="102">
        <v>0</v>
      </c>
      <c r="Q222" s="102">
        <v>0</v>
      </c>
      <c r="R222" s="160" t="s">
        <v>93</v>
      </c>
    </row>
    <row r="223" spans="1:18" ht="76.5" customHeight="1">
      <c r="A223" s="175" t="s">
        <v>222</v>
      </c>
      <c r="B223" s="37" t="s">
        <v>224</v>
      </c>
      <c r="C223" s="162">
        <f t="shared" ref="C223:C228" si="144">SUM(L223:Q223)</f>
        <v>231.6</v>
      </c>
      <c r="D223" s="162" t="str">
        <f>D224</f>
        <v>-</v>
      </c>
      <c r="E223" s="162" t="str">
        <f t="shared" ref="E223:K223" si="145">E224</f>
        <v>-</v>
      </c>
      <c r="F223" s="162" t="str">
        <f t="shared" si="145"/>
        <v>-</v>
      </c>
      <c r="G223" s="162" t="str">
        <f t="shared" si="145"/>
        <v>-</v>
      </c>
      <c r="H223" s="162" t="str">
        <f t="shared" si="145"/>
        <v>-</v>
      </c>
      <c r="I223" s="162" t="str">
        <f t="shared" si="145"/>
        <v>-</v>
      </c>
      <c r="J223" s="162" t="str">
        <f t="shared" si="145"/>
        <v>-</v>
      </c>
      <c r="K223" s="161" t="str">
        <f t="shared" si="145"/>
        <v>-</v>
      </c>
      <c r="L223" s="161">
        <f>L224</f>
        <v>231.6</v>
      </c>
      <c r="M223" s="127">
        <f t="shared" ref="M223:Q223" si="146">M224</f>
        <v>0</v>
      </c>
      <c r="N223" s="102">
        <f t="shared" si="146"/>
        <v>0</v>
      </c>
      <c r="O223" s="102">
        <f t="shared" si="146"/>
        <v>0</v>
      </c>
      <c r="P223" s="102">
        <f t="shared" si="146"/>
        <v>0</v>
      </c>
      <c r="Q223" s="102">
        <f t="shared" si="146"/>
        <v>0</v>
      </c>
      <c r="R223" s="170" t="s">
        <v>243</v>
      </c>
    </row>
    <row r="224" spans="1:18" ht="18.75" customHeight="1">
      <c r="A224" s="175" t="s">
        <v>223</v>
      </c>
      <c r="B224" s="166" t="s">
        <v>7</v>
      </c>
      <c r="C224" s="162">
        <f t="shared" si="144"/>
        <v>231.6</v>
      </c>
      <c r="D224" s="162" t="s">
        <v>93</v>
      </c>
      <c r="E224" s="162" t="s">
        <v>93</v>
      </c>
      <c r="F224" s="162" t="s">
        <v>93</v>
      </c>
      <c r="G224" s="162" t="s">
        <v>93</v>
      </c>
      <c r="H224" s="162" t="s">
        <v>93</v>
      </c>
      <c r="I224" s="162" t="s">
        <v>93</v>
      </c>
      <c r="J224" s="162" t="s">
        <v>93</v>
      </c>
      <c r="K224" s="161" t="s">
        <v>93</v>
      </c>
      <c r="L224" s="161">
        <v>231.6</v>
      </c>
      <c r="M224" s="127">
        <v>0</v>
      </c>
      <c r="N224" s="102">
        <v>0</v>
      </c>
      <c r="O224" s="102">
        <v>0</v>
      </c>
      <c r="P224" s="102">
        <v>0</v>
      </c>
      <c r="Q224" s="102">
        <v>0</v>
      </c>
      <c r="R224" s="160"/>
    </row>
    <row r="225" spans="1:18" ht="84" customHeight="1">
      <c r="A225" s="175" t="s">
        <v>229</v>
      </c>
      <c r="B225" s="166" t="s">
        <v>245</v>
      </c>
      <c r="C225" s="162">
        <f t="shared" si="144"/>
        <v>32827.696000000004</v>
      </c>
      <c r="D225" s="162" t="s">
        <v>93</v>
      </c>
      <c r="E225" s="162" t="s">
        <v>93</v>
      </c>
      <c r="F225" s="162" t="s">
        <v>93</v>
      </c>
      <c r="G225" s="162" t="s">
        <v>93</v>
      </c>
      <c r="H225" s="162" t="s">
        <v>93</v>
      </c>
      <c r="I225" s="162" t="s">
        <v>93</v>
      </c>
      <c r="J225" s="162" t="s">
        <v>93</v>
      </c>
      <c r="K225" s="161" t="s">
        <v>93</v>
      </c>
      <c r="L225" s="161">
        <f>L226+L227</f>
        <v>32827.696000000004</v>
      </c>
      <c r="M225" s="127">
        <f>M226+M227</f>
        <v>0</v>
      </c>
      <c r="N225" s="102">
        <f>N226+N227</f>
        <v>0</v>
      </c>
      <c r="O225" s="102">
        <f t="shared" ref="O225:P225" si="147">O226+O227</f>
        <v>0</v>
      </c>
      <c r="P225" s="102">
        <f t="shared" si="147"/>
        <v>0</v>
      </c>
      <c r="Q225" s="102">
        <f>Q226+Q227</f>
        <v>0</v>
      </c>
      <c r="R225" s="160" t="s">
        <v>241</v>
      </c>
    </row>
    <row r="226" spans="1:18" ht="17.25" customHeight="1">
      <c r="A226" s="175" t="s">
        <v>230</v>
      </c>
      <c r="B226" s="166" t="s">
        <v>6</v>
      </c>
      <c r="C226" s="162">
        <f t="shared" si="144"/>
        <v>17640.400000000001</v>
      </c>
      <c r="D226" s="162" t="s">
        <v>93</v>
      </c>
      <c r="E226" s="162" t="s">
        <v>93</v>
      </c>
      <c r="F226" s="162" t="s">
        <v>93</v>
      </c>
      <c r="G226" s="162" t="s">
        <v>93</v>
      </c>
      <c r="H226" s="162" t="s">
        <v>93</v>
      </c>
      <c r="I226" s="162" t="s">
        <v>93</v>
      </c>
      <c r="J226" s="162" t="s">
        <v>93</v>
      </c>
      <c r="K226" s="161" t="s">
        <v>93</v>
      </c>
      <c r="L226" s="161">
        <v>17640.400000000001</v>
      </c>
      <c r="M226" s="127">
        <v>0</v>
      </c>
      <c r="N226" s="102">
        <v>0</v>
      </c>
      <c r="O226" s="102">
        <v>0</v>
      </c>
      <c r="P226" s="102">
        <v>0</v>
      </c>
      <c r="Q226" s="102">
        <v>0</v>
      </c>
      <c r="R226" s="160"/>
    </row>
    <row r="227" spans="1:18" ht="16.5" customHeight="1">
      <c r="A227" s="175" t="s">
        <v>231</v>
      </c>
      <c r="B227" s="166" t="s">
        <v>7</v>
      </c>
      <c r="C227" s="162">
        <f t="shared" si="144"/>
        <v>15187.296</v>
      </c>
      <c r="D227" s="162" t="s">
        <v>93</v>
      </c>
      <c r="E227" s="162" t="s">
        <v>93</v>
      </c>
      <c r="F227" s="162" t="s">
        <v>93</v>
      </c>
      <c r="G227" s="162" t="s">
        <v>93</v>
      </c>
      <c r="H227" s="162" t="s">
        <v>93</v>
      </c>
      <c r="I227" s="162" t="s">
        <v>93</v>
      </c>
      <c r="J227" s="162" t="s">
        <v>93</v>
      </c>
      <c r="K227" s="161" t="s">
        <v>93</v>
      </c>
      <c r="L227" s="161">
        <v>15187.296</v>
      </c>
      <c r="M227" s="127">
        <v>0</v>
      </c>
      <c r="N227" s="102">
        <v>0</v>
      </c>
      <c r="O227" s="102">
        <v>0</v>
      </c>
      <c r="P227" s="102">
        <v>0</v>
      </c>
      <c r="Q227" s="102">
        <v>0</v>
      </c>
      <c r="R227" s="160"/>
    </row>
    <row r="228" spans="1:18" ht="44.25" customHeight="1">
      <c r="A228" s="175" t="s">
        <v>232</v>
      </c>
      <c r="B228" s="166" t="s">
        <v>18</v>
      </c>
      <c r="C228" s="162">
        <f t="shared" si="144"/>
        <v>15187.296</v>
      </c>
      <c r="D228" s="162" t="s">
        <v>93</v>
      </c>
      <c r="E228" s="162" t="s">
        <v>93</v>
      </c>
      <c r="F228" s="162" t="s">
        <v>93</v>
      </c>
      <c r="G228" s="162" t="s">
        <v>93</v>
      </c>
      <c r="H228" s="162" t="s">
        <v>93</v>
      </c>
      <c r="I228" s="162" t="s">
        <v>93</v>
      </c>
      <c r="J228" s="162" t="s">
        <v>93</v>
      </c>
      <c r="K228" s="161" t="s">
        <v>93</v>
      </c>
      <c r="L228" s="161">
        <f>L227</f>
        <v>15187.296</v>
      </c>
      <c r="M228" s="127">
        <v>0</v>
      </c>
      <c r="N228" s="102">
        <v>0</v>
      </c>
      <c r="O228" s="102">
        <v>0</v>
      </c>
      <c r="P228" s="102">
        <v>0</v>
      </c>
      <c r="Q228" s="102">
        <v>0</v>
      </c>
      <c r="R228" s="160"/>
    </row>
    <row r="229" spans="1:18" ht="78">
      <c r="A229" s="165">
        <v>133</v>
      </c>
      <c r="B229" s="35" t="s">
        <v>146</v>
      </c>
      <c r="C229" s="162">
        <f t="shared" ref="C229:C234" si="148">SUM(D229:Q229)</f>
        <v>6067.6720000000005</v>
      </c>
      <c r="D229" s="162">
        <v>0</v>
      </c>
      <c r="E229" s="162">
        <v>0</v>
      </c>
      <c r="F229" s="162">
        <f>F230+F231+F232</f>
        <v>2715.5</v>
      </c>
      <c r="G229" s="162">
        <f>G230+G231+G232</f>
        <v>3352.172</v>
      </c>
      <c r="H229" s="162">
        <f t="shared" ref="H229:Q229" si="149">H230+H231+H232</f>
        <v>0</v>
      </c>
      <c r="I229" s="162">
        <f t="shared" si="149"/>
        <v>0</v>
      </c>
      <c r="J229" s="161">
        <f t="shared" si="149"/>
        <v>0</v>
      </c>
      <c r="K229" s="161">
        <f t="shared" si="149"/>
        <v>0</v>
      </c>
      <c r="L229" s="161">
        <f t="shared" si="149"/>
        <v>0</v>
      </c>
      <c r="M229" s="127">
        <f t="shared" si="149"/>
        <v>0</v>
      </c>
      <c r="N229" s="102">
        <f t="shared" si="149"/>
        <v>0</v>
      </c>
      <c r="O229" s="102">
        <f t="shared" si="149"/>
        <v>0</v>
      </c>
      <c r="P229" s="102">
        <f t="shared" si="149"/>
        <v>0</v>
      </c>
      <c r="Q229" s="102">
        <f t="shared" si="149"/>
        <v>0</v>
      </c>
      <c r="R229" s="160" t="s">
        <v>47</v>
      </c>
    </row>
    <row r="230" spans="1:18" ht="15.6">
      <c r="A230" s="165">
        <v>134</v>
      </c>
      <c r="B230" s="166" t="s">
        <v>5</v>
      </c>
      <c r="C230" s="162">
        <f t="shared" si="148"/>
        <v>985.5</v>
      </c>
      <c r="D230" s="162">
        <v>0</v>
      </c>
      <c r="E230" s="162">
        <v>0</v>
      </c>
      <c r="F230" s="162">
        <v>985.5</v>
      </c>
      <c r="G230" s="162">
        <v>0</v>
      </c>
      <c r="H230" s="162">
        <v>0</v>
      </c>
      <c r="I230" s="162">
        <v>0</v>
      </c>
      <c r="J230" s="161">
        <v>0</v>
      </c>
      <c r="K230" s="161">
        <v>0</v>
      </c>
      <c r="L230" s="161">
        <v>0</v>
      </c>
      <c r="M230" s="127">
        <v>0</v>
      </c>
      <c r="N230" s="102">
        <v>0</v>
      </c>
      <c r="O230" s="102">
        <v>0</v>
      </c>
      <c r="P230" s="102">
        <v>0</v>
      </c>
      <c r="Q230" s="102">
        <v>0</v>
      </c>
      <c r="R230" s="160">
        <v>0</v>
      </c>
    </row>
    <row r="231" spans="1:18" ht="15.6">
      <c r="A231" s="165" t="s">
        <v>33</v>
      </c>
      <c r="B231" s="166" t="s">
        <v>6</v>
      </c>
      <c r="C231" s="162">
        <f t="shared" si="148"/>
        <v>2552.172</v>
      </c>
      <c r="D231" s="162">
        <v>0</v>
      </c>
      <c r="E231" s="162">
        <v>0</v>
      </c>
      <c r="F231" s="162">
        <v>500</v>
      </c>
      <c r="G231" s="162">
        <v>2052.172</v>
      </c>
      <c r="H231" s="162">
        <v>0</v>
      </c>
      <c r="I231" s="162">
        <v>0</v>
      </c>
      <c r="J231" s="161">
        <v>0</v>
      </c>
      <c r="K231" s="161">
        <v>0</v>
      </c>
      <c r="L231" s="161">
        <v>0</v>
      </c>
      <c r="M231" s="127">
        <v>0</v>
      </c>
      <c r="N231" s="102">
        <v>0</v>
      </c>
      <c r="O231" s="102">
        <v>0</v>
      </c>
      <c r="P231" s="102">
        <v>0</v>
      </c>
      <c r="Q231" s="102">
        <v>0</v>
      </c>
      <c r="R231" s="160">
        <v>0</v>
      </c>
    </row>
    <row r="232" spans="1:18" ht="15.6">
      <c r="A232" s="165">
        <v>135</v>
      </c>
      <c r="B232" s="166" t="s">
        <v>7</v>
      </c>
      <c r="C232" s="162">
        <f t="shared" si="148"/>
        <v>2530</v>
      </c>
      <c r="D232" s="162">
        <v>0</v>
      </c>
      <c r="E232" s="162">
        <v>0</v>
      </c>
      <c r="F232" s="162">
        <v>1230</v>
      </c>
      <c r="G232" s="162">
        <v>1300</v>
      </c>
      <c r="H232" s="162">
        <v>0</v>
      </c>
      <c r="I232" s="162">
        <v>0</v>
      </c>
      <c r="J232" s="161">
        <v>0</v>
      </c>
      <c r="K232" s="161">
        <v>0</v>
      </c>
      <c r="L232" s="161">
        <v>0</v>
      </c>
      <c r="M232" s="127">
        <v>0</v>
      </c>
      <c r="N232" s="102">
        <v>0</v>
      </c>
      <c r="O232" s="102">
        <v>0</v>
      </c>
      <c r="P232" s="102">
        <v>0</v>
      </c>
      <c r="Q232" s="102">
        <v>0</v>
      </c>
      <c r="R232" s="160">
        <v>0</v>
      </c>
    </row>
    <row r="233" spans="1:18" ht="46.8">
      <c r="A233" s="165">
        <v>136</v>
      </c>
      <c r="B233" s="166" t="s">
        <v>18</v>
      </c>
      <c r="C233" s="162">
        <f t="shared" si="148"/>
        <v>2530</v>
      </c>
      <c r="D233" s="162">
        <v>0</v>
      </c>
      <c r="E233" s="162">
        <v>0</v>
      </c>
      <c r="F233" s="162">
        <v>1230</v>
      </c>
      <c r="G233" s="162">
        <v>1300</v>
      </c>
      <c r="H233" s="162">
        <v>0</v>
      </c>
      <c r="I233" s="162">
        <v>0</v>
      </c>
      <c r="J233" s="161">
        <v>0</v>
      </c>
      <c r="K233" s="161">
        <v>0</v>
      </c>
      <c r="L233" s="161">
        <v>0</v>
      </c>
      <c r="M233" s="127">
        <v>0</v>
      </c>
      <c r="N233" s="102">
        <v>0</v>
      </c>
      <c r="O233" s="102">
        <v>0</v>
      </c>
      <c r="P233" s="102">
        <v>0</v>
      </c>
      <c r="Q233" s="102">
        <v>0</v>
      </c>
      <c r="R233" s="160">
        <v>0</v>
      </c>
    </row>
    <row r="234" spans="1:18" ht="115.5" customHeight="1">
      <c r="A234" s="165" t="s">
        <v>34</v>
      </c>
      <c r="B234" s="35" t="s">
        <v>237</v>
      </c>
      <c r="C234" s="162">
        <f t="shared" si="148"/>
        <v>1700</v>
      </c>
      <c r="D234" s="162">
        <v>0</v>
      </c>
      <c r="E234" s="162">
        <v>0</v>
      </c>
      <c r="F234" s="162">
        <f>F235+F236+F237</f>
        <v>0</v>
      </c>
      <c r="G234" s="162">
        <f>G235+G236+G237</f>
        <v>0</v>
      </c>
      <c r="H234" s="162">
        <v>0</v>
      </c>
      <c r="I234" s="162">
        <f>I235+I236+I237+I238</f>
        <v>0</v>
      </c>
      <c r="J234" s="161">
        <f>J237+J236+J235</f>
        <v>0</v>
      </c>
      <c r="K234" s="161">
        <v>0</v>
      </c>
      <c r="L234" s="161">
        <v>0</v>
      </c>
      <c r="M234" s="127">
        <f>M235+M236+M237</f>
        <v>0</v>
      </c>
      <c r="N234" s="102">
        <f>N235+N236+N237</f>
        <v>1700</v>
      </c>
      <c r="O234" s="102">
        <f t="shared" ref="O234:Q234" si="150">O235+O236+O237</f>
        <v>0</v>
      </c>
      <c r="P234" s="102">
        <f t="shared" si="150"/>
        <v>0</v>
      </c>
      <c r="Q234" s="102">
        <f t="shared" si="150"/>
        <v>0</v>
      </c>
      <c r="R234" s="160" t="s">
        <v>29</v>
      </c>
    </row>
    <row r="235" spans="1:18" ht="15.6">
      <c r="A235" s="165" t="s">
        <v>35</v>
      </c>
      <c r="B235" s="166" t="s">
        <v>5</v>
      </c>
      <c r="C235" s="162">
        <f t="shared" ref="C235:C237" si="151">SUM(D235:Q235)</f>
        <v>0</v>
      </c>
      <c r="D235" s="162">
        <v>0</v>
      </c>
      <c r="E235" s="162">
        <v>0</v>
      </c>
      <c r="F235" s="162">
        <v>0</v>
      </c>
      <c r="G235" s="162">
        <v>0</v>
      </c>
      <c r="H235" s="162">
        <v>0</v>
      </c>
      <c r="I235" s="162">
        <v>0</v>
      </c>
      <c r="J235" s="161">
        <v>0</v>
      </c>
      <c r="K235" s="161">
        <v>0</v>
      </c>
      <c r="L235" s="161">
        <v>0</v>
      </c>
      <c r="M235" s="127">
        <v>0</v>
      </c>
      <c r="N235" s="102">
        <v>0</v>
      </c>
      <c r="O235" s="102">
        <v>0</v>
      </c>
      <c r="P235" s="102">
        <v>0</v>
      </c>
      <c r="Q235" s="102">
        <v>0</v>
      </c>
      <c r="R235" s="160">
        <v>0</v>
      </c>
    </row>
    <row r="236" spans="1:18" ht="15.6">
      <c r="A236" s="165" t="s">
        <v>36</v>
      </c>
      <c r="B236" s="166" t="s">
        <v>6</v>
      </c>
      <c r="C236" s="162">
        <f t="shared" si="151"/>
        <v>0</v>
      </c>
      <c r="D236" s="162">
        <v>0</v>
      </c>
      <c r="E236" s="162">
        <v>0</v>
      </c>
      <c r="F236" s="162">
        <v>0</v>
      </c>
      <c r="G236" s="162">
        <v>0</v>
      </c>
      <c r="H236" s="162">
        <v>0</v>
      </c>
      <c r="I236" s="162">
        <v>0</v>
      </c>
      <c r="J236" s="161">
        <v>0</v>
      </c>
      <c r="K236" s="161">
        <v>0</v>
      </c>
      <c r="L236" s="161">
        <v>0</v>
      </c>
      <c r="M236" s="127">
        <v>0</v>
      </c>
      <c r="N236" s="102">
        <v>0</v>
      </c>
      <c r="O236" s="102">
        <v>0</v>
      </c>
      <c r="P236" s="102">
        <v>0</v>
      </c>
      <c r="Q236" s="102">
        <v>0</v>
      </c>
      <c r="R236" s="160">
        <v>0</v>
      </c>
    </row>
    <row r="237" spans="1:18" ht="15.6">
      <c r="A237" s="165" t="s">
        <v>37</v>
      </c>
      <c r="B237" s="166" t="s">
        <v>7</v>
      </c>
      <c r="C237" s="162">
        <f t="shared" si="151"/>
        <v>1700</v>
      </c>
      <c r="D237" s="162">
        <v>0</v>
      </c>
      <c r="E237" s="162">
        <v>0</v>
      </c>
      <c r="F237" s="162">
        <v>0</v>
      </c>
      <c r="G237" s="162">
        <v>0</v>
      </c>
      <c r="H237" s="162">
        <v>0</v>
      </c>
      <c r="I237" s="162">
        <v>0</v>
      </c>
      <c r="J237" s="161">
        <v>0</v>
      </c>
      <c r="K237" s="161">
        <v>0</v>
      </c>
      <c r="L237" s="161">
        <v>0</v>
      </c>
      <c r="M237" s="127">
        <v>0</v>
      </c>
      <c r="N237" s="102">
        <v>1700</v>
      </c>
      <c r="O237" s="102">
        <v>0</v>
      </c>
      <c r="P237" s="102">
        <v>0</v>
      </c>
      <c r="Q237" s="102">
        <v>0</v>
      </c>
      <c r="R237" s="160">
        <v>0</v>
      </c>
    </row>
    <row r="238" spans="1:18" ht="46.8">
      <c r="A238" s="165" t="s">
        <v>78</v>
      </c>
      <c r="B238" s="166" t="s">
        <v>18</v>
      </c>
      <c r="C238" s="162">
        <f>SUM(D238:Q238)</f>
        <v>0</v>
      </c>
      <c r="D238" s="162">
        <v>0</v>
      </c>
      <c r="E238" s="162">
        <v>0</v>
      </c>
      <c r="F238" s="162">
        <v>0</v>
      </c>
      <c r="G238" s="162">
        <v>0</v>
      </c>
      <c r="H238" s="162">
        <v>0</v>
      </c>
      <c r="I238" s="162">
        <v>0</v>
      </c>
      <c r="J238" s="161">
        <v>0</v>
      </c>
      <c r="K238" s="161">
        <v>0</v>
      </c>
      <c r="L238" s="161">
        <v>0</v>
      </c>
      <c r="M238" s="127">
        <v>0</v>
      </c>
      <c r="N238" s="102">
        <v>0</v>
      </c>
      <c r="O238" s="102">
        <v>0</v>
      </c>
      <c r="P238" s="102">
        <v>0</v>
      </c>
      <c r="Q238" s="102">
        <v>0</v>
      </c>
      <c r="R238" s="160">
        <v>0</v>
      </c>
    </row>
    <row r="239" spans="1:18" ht="62.4">
      <c r="A239" s="165" t="s">
        <v>38</v>
      </c>
      <c r="B239" s="166" t="s">
        <v>147</v>
      </c>
      <c r="C239" s="162">
        <f>SUM(D239:Q239)</f>
        <v>2734.29</v>
      </c>
      <c r="D239" s="162">
        <v>0</v>
      </c>
      <c r="E239" s="162">
        <v>0</v>
      </c>
      <c r="F239" s="162">
        <v>0</v>
      </c>
      <c r="G239" s="162">
        <v>400</v>
      </c>
      <c r="H239" s="162">
        <f>H240</f>
        <v>1600.59</v>
      </c>
      <c r="I239" s="162">
        <v>0</v>
      </c>
      <c r="J239" s="161">
        <f>J240</f>
        <v>306.39999999999998</v>
      </c>
      <c r="K239" s="161">
        <f>K240</f>
        <v>25</v>
      </c>
      <c r="L239" s="161">
        <f>L240</f>
        <v>202.3</v>
      </c>
      <c r="M239" s="127">
        <f>M240</f>
        <v>0</v>
      </c>
      <c r="N239" s="102">
        <f>N240</f>
        <v>200</v>
      </c>
      <c r="O239" s="102">
        <f t="shared" ref="O239:Q239" si="152">O240</f>
        <v>0</v>
      </c>
      <c r="P239" s="102">
        <f t="shared" si="152"/>
        <v>0</v>
      </c>
      <c r="Q239" s="102">
        <f t="shared" si="152"/>
        <v>0</v>
      </c>
      <c r="R239" s="173">
        <v>60</v>
      </c>
    </row>
    <row r="240" spans="1:18" ht="19.5" customHeight="1">
      <c r="A240" s="165" t="s">
        <v>39</v>
      </c>
      <c r="B240" s="166" t="s">
        <v>7</v>
      </c>
      <c r="C240" s="162">
        <f t="shared" ref="C240:C256" si="153">SUM(D240:Q240)</f>
        <v>2734.29</v>
      </c>
      <c r="D240" s="162">
        <v>0</v>
      </c>
      <c r="E240" s="162">
        <v>0</v>
      </c>
      <c r="F240" s="162">
        <v>0</v>
      </c>
      <c r="G240" s="162">
        <v>400</v>
      </c>
      <c r="H240" s="162">
        <v>1600.59</v>
      </c>
      <c r="I240" s="162">
        <v>0</v>
      </c>
      <c r="J240" s="161">
        <v>306.39999999999998</v>
      </c>
      <c r="K240" s="161">
        <v>25</v>
      </c>
      <c r="L240" s="161">
        <v>202.3</v>
      </c>
      <c r="M240" s="127">
        <v>0</v>
      </c>
      <c r="N240" s="102">
        <v>200</v>
      </c>
      <c r="O240" s="102">
        <v>0</v>
      </c>
      <c r="P240" s="102">
        <v>0</v>
      </c>
      <c r="Q240" s="102">
        <v>0</v>
      </c>
      <c r="R240" s="160">
        <v>0</v>
      </c>
    </row>
    <row r="241" spans="1:18" ht="189.75" customHeight="1">
      <c r="A241" s="165" t="s">
        <v>40</v>
      </c>
      <c r="B241" s="59" t="s">
        <v>148</v>
      </c>
      <c r="C241" s="162">
        <f t="shared" si="153"/>
        <v>991.81000000000006</v>
      </c>
      <c r="D241" s="162">
        <v>0</v>
      </c>
      <c r="E241" s="162">
        <v>0</v>
      </c>
      <c r="F241" s="162">
        <v>0</v>
      </c>
      <c r="G241" s="162">
        <f>SUM(G242:G243)</f>
        <v>991.81000000000006</v>
      </c>
      <c r="H241" s="162">
        <f t="shared" ref="H241:Q241" si="154">H242+H243</f>
        <v>0</v>
      </c>
      <c r="I241" s="162">
        <f t="shared" si="154"/>
        <v>0</v>
      </c>
      <c r="J241" s="161">
        <f t="shared" si="154"/>
        <v>0</v>
      </c>
      <c r="K241" s="161">
        <f t="shared" si="154"/>
        <v>0</v>
      </c>
      <c r="L241" s="161">
        <f t="shared" si="154"/>
        <v>0</v>
      </c>
      <c r="M241" s="127">
        <f t="shared" si="154"/>
        <v>0</v>
      </c>
      <c r="N241" s="102">
        <f t="shared" si="154"/>
        <v>0</v>
      </c>
      <c r="O241" s="102">
        <f t="shared" si="154"/>
        <v>0</v>
      </c>
      <c r="P241" s="102">
        <f t="shared" si="154"/>
        <v>0</v>
      </c>
      <c r="Q241" s="102">
        <f t="shared" si="154"/>
        <v>0</v>
      </c>
      <c r="R241" s="160" t="s">
        <v>46</v>
      </c>
    </row>
    <row r="242" spans="1:18" ht="15.75" customHeight="1">
      <c r="A242" s="165" t="s">
        <v>41</v>
      </c>
      <c r="B242" s="166" t="s">
        <v>6</v>
      </c>
      <c r="C242" s="162">
        <f t="shared" si="153"/>
        <v>694.26700000000005</v>
      </c>
      <c r="D242" s="162">
        <v>0</v>
      </c>
      <c r="E242" s="162">
        <v>0</v>
      </c>
      <c r="F242" s="162">
        <v>0</v>
      </c>
      <c r="G242" s="162">
        <v>694.26700000000005</v>
      </c>
      <c r="H242" s="162">
        <v>0</v>
      </c>
      <c r="I242" s="162">
        <v>0</v>
      </c>
      <c r="J242" s="161">
        <v>0</v>
      </c>
      <c r="K242" s="161">
        <v>0</v>
      </c>
      <c r="L242" s="161">
        <v>0</v>
      </c>
      <c r="M242" s="127">
        <v>0</v>
      </c>
      <c r="N242" s="102">
        <v>0</v>
      </c>
      <c r="O242" s="102">
        <v>0</v>
      </c>
      <c r="P242" s="102">
        <v>0</v>
      </c>
      <c r="Q242" s="102">
        <v>0</v>
      </c>
      <c r="R242" s="162"/>
    </row>
    <row r="243" spans="1:18" ht="18" customHeight="1">
      <c r="A243" s="165" t="s">
        <v>42</v>
      </c>
      <c r="B243" s="166" t="s">
        <v>44</v>
      </c>
      <c r="C243" s="162">
        <f t="shared" si="153"/>
        <v>297.54300000000001</v>
      </c>
      <c r="D243" s="162">
        <v>0</v>
      </c>
      <c r="E243" s="162">
        <v>0</v>
      </c>
      <c r="F243" s="162">
        <v>0</v>
      </c>
      <c r="G243" s="162">
        <v>297.54300000000001</v>
      </c>
      <c r="H243" s="162">
        <v>0</v>
      </c>
      <c r="I243" s="162">
        <v>0</v>
      </c>
      <c r="J243" s="161">
        <v>0</v>
      </c>
      <c r="K243" s="161">
        <v>0</v>
      </c>
      <c r="L243" s="161">
        <v>0</v>
      </c>
      <c r="M243" s="127">
        <v>0</v>
      </c>
      <c r="N243" s="102">
        <v>0</v>
      </c>
      <c r="O243" s="102">
        <v>0</v>
      </c>
      <c r="P243" s="102">
        <v>0</v>
      </c>
      <c r="Q243" s="102">
        <v>0</v>
      </c>
      <c r="R243" s="160"/>
    </row>
    <row r="244" spans="1:18" ht="49.5" customHeight="1">
      <c r="A244" s="165" t="s">
        <v>43</v>
      </c>
      <c r="B244" s="166" t="s">
        <v>18</v>
      </c>
      <c r="C244" s="162">
        <f t="shared" si="153"/>
        <v>297.54300000000001</v>
      </c>
      <c r="D244" s="162">
        <v>0</v>
      </c>
      <c r="E244" s="162">
        <v>0</v>
      </c>
      <c r="F244" s="162">
        <v>0</v>
      </c>
      <c r="G244" s="162">
        <v>297.54300000000001</v>
      </c>
      <c r="H244" s="162">
        <v>0</v>
      </c>
      <c r="I244" s="162">
        <v>0</v>
      </c>
      <c r="J244" s="161">
        <v>0</v>
      </c>
      <c r="K244" s="161">
        <v>0</v>
      </c>
      <c r="L244" s="161">
        <v>0</v>
      </c>
      <c r="M244" s="127">
        <v>0</v>
      </c>
      <c r="N244" s="102">
        <v>0</v>
      </c>
      <c r="O244" s="102">
        <v>0</v>
      </c>
      <c r="P244" s="102">
        <v>0</v>
      </c>
      <c r="Q244" s="102">
        <v>0</v>
      </c>
      <c r="R244" s="160"/>
    </row>
    <row r="245" spans="1:18" ht="81.75" customHeight="1">
      <c r="A245" s="165" t="s">
        <v>45</v>
      </c>
      <c r="B245" s="166" t="s">
        <v>149</v>
      </c>
      <c r="C245" s="162">
        <f t="shared" si="153"/>
        <v>246.60000000000002</v>
      </c>
      <c r="D245" s="162">
        <v>0</v>
      </c>
      <c r="E245" s="162">
        <v>0</v>
      </c>
      <c r="F245" s="162">
        <v>0</v>
      </c>
      <c r="G245" s="162">
        <v>0</v>
      </c>
      <c r="H245" s="162">
        <f>H246+H247+H248</f>
        <v>246.60000000000002</v>
      </c>
      <c r="I245" s="162">
        <v>0</v>
      </c>
      <c r="J245" s="161">
        <v>0</v>
      </c>
      <c r="K245" s="161">
        <v>0</v>
      </c>
      <c r="L245" s="161">
        <v>0</v>
      </c>
      <c r="M245" s="127">
        <v>0</v>
      </c>
      <c r="N245" s="102">
        <v>0</v>
      </c>
      <c r="O245" s="102">
        <v>0</v>
      </c>
      <c r="P245" s="102">
        <v>0</v>
      </c>
      <c r="Q245" s="102">
        <v>0</v>
      </c>
      <c r="R245" s="160" t="s">
        <v>58</v>
      </c>
    </row>
    <row r="246" spans="1:18" ht="18.75" customHeight="1">
      <c r="A246" s="165" t="s">
        <v>57</v>
      </c>
      <c r="B246" s="166" t="s">
        <v>6</v>
      </c>
      <c r="C246" s="162">
        <f>SUM(D246:Q246)</f>
        <v>123.3</v>
      </c>
      <c r="D246" s="162">
        <v>0</v>
      </c>
      <c r="E246" s="162">
        <v>0</v>
      </c>
      <c r="F246" s="162">
        <v>0</v>
      </c>
      <c r="G246" s="162">
        <v>0</v>
      </c>
      <c r="H246" s="162">
        <v>123.3</v>
      </c>
      <c r="I246" s="162">
        <v>0</v>
      </c>
      <c r="J246" s="161">
        <v>0</v>
      </c>
      <c r="K246" s="161">
        <v>0</v>
      </c>
      <c r="L246" s="161">
        <v>0</v>
      </c>
      <c r="M246" s="127">
        <v>0</v>
      </c>
      <c r="N246" s="102">
        <v>0</v>
      </c>
      <c r="O246" s="102">
        <v>0</v>
      </c>
      <c r="P246" s="102">
        <v>0</v>
      </c>
      <c r="Q246" s="102">
        <v>0</v>
      </c>
      <c r="R246" s="63"/>
    </row>
    <row r="247" spans="1:18" ht="15.75" customHeight="1">
      <c r="A247" s="165" t="s">
        <v>59</v>
      </c>
      <c r="B247" s="166" t="s">
        <v>7</v>
      </c>
      <c r="C247" s="162">
        <f t="shared" si="153"/>
        <v>86.31</v>
      </c>
      <c r="D247" s="162">
        <v>0</v>
      </c>
      <c r="E247" s="162">
        <v>0</v>
      </c>
      <c r="F247" s="162">
        <v>0</v>
      </c>
      <c r="G247" s="162">
        <v>0</v>
      </c>
      <c r="H247" s="162">
        <v>86.31</v>
      </c>
      <c r="I247" s="162">
        <v>0</v>
      </c>
      <c r="J247" s="161">
        <v>0</v>
      </c>
      <c r="K247" s="161">
        <v>0</v>
      </c>
      <c r="L247" s="161">
        <v>0</v>
      </c>
      <c r="M247" s="127">
        <v>0</v>
      </c>
      <c r="N247" s="102">
        <v>0</v>
      </c>
      <c r="O247" s="102">
        <v>0</v>
      </c>
      <c r="P247" s="102">
        <v>0</v>
      </c>
      <c r="Q247" s="102">
        <v>0</v>
      </c>
      <c r="R247" s="63"/>
    </row>
    <row r="248" spans="1:18" ht="17.25" customHeight="1">
      <c r="A248" s="165" t="s">
        <v>60</v>
      </c>
      <c r="B248" s="166" t="s">
        <v>62</v>
      </c>
      <c r="C248" s="162">
        <f t="shared" si="153"/>
        <v>36.99</v>
      </c>
      <c r="D248" s="162">
        <v>0</v>
      </c>
      <c r="E248" s="162">
        <v>0</v>
      </c>
      <c r="F248" s="162">
        <v>0</v>
      </c>
      <c r="G248" s="162">
        <v>0</v>
      </c>
      <c r="H248" s="162">
        <v>36.99</v>
      </c>
      <c r="I248" s="162">
        <v>0</v>
      </c>
      <c r="J248" s="161">
        <v>0</v>
      </c>
      <c r="K248" s="161">
        <v>0</v>
      </c>
      <c r="L248" s="161">
        <v>0</v>
      </c>
      <c r="M248" s="127">
        <v>0</v>
      </c>
      <c r="N248" s="102">
        <v>0</v>
      </c>
      <c r="O248" s="102">
        <v>0</v>
      </c>
      <c r="P248" s="102">
        <v>0</v>
      </c>
      <c r="Q248" s="102">
        <v>0</v>
      </c>
      <c r="R248" s="63"/>
    </row>
    <row r="249" spans="1:18" ht="93.75" customHeight="1">
      <c r="A249" s="165" t="s">
        <v>61</v>
      </c>
      <c r="B249" s="35" t="s">
        <v>150</v>
      </c>
      <c r="C249" s="162">
        <f t="shared" si="153"/>
        <v>600</v>
      </c>
      <c r="D249" s="162">
        <v>0</v>
      </c>
      <c r="E249" s="162">
        <v>0</v>
      </c>
      <c r="F249" s="162">
        <f>F250+F251+F287</f>
        <v>0</v>
      </c>
      <c r="G249" s="162">
        <f>G250+G251+G287</f>
        <v>0</v>
      </c>
      <c r="H249" s="162">
        <v>0</v>
      </c>
      <c r="I249" s="162">
        <f>I251</f>
        <v>600</v>
      </c>
      <c r="J249" s="161">
        <v>0</v>
      </c>
      <c r="K249" s="161">
        <f>K250+K251</f>
        <v>0</v>
      </c>
      <c r="L249" s="161">
        <v>0</v>
      </c>
      <c r="M249" s="127">
        <v>0</v>
      </c>
      <c r="N249" s="102">
        <v>0</v>
      </c>
      <c r="O249" s="102">
        <v>0</v>
      </c>
      <c r="P249" s="102">
        <v>0</v>
      </c>
      <c r="Q249" s="102">
        <v>0</v>
      </c>
      <c r="R249" s="160" t="s">
        <v>29</v>
      </c>
    </row>
    <row r="250" spans="1:18" ht="15.6">
      <c r="A250" s="165" t="s">
        <v>63</v>
      </c>
      <c r="B250" s="166" t="s">
        <v>6</v>
      </c>
      <c r="C250" s="162">
        <f>SUM(D250:Q250)</f>
        <v>0</v>
      </c>
      <c r="D250" s="162">
        <v>0</v>
      </c>
      <c r="E250" s="162">
        <v>0</v>
      </c>
      <c r="F250" s="162">
        <v>0</v>
      </c>
      <c r="G250" s="162">
        <v>0</v>
      </c>
      <c r="H250" s="162">
        <v>0</v>
      </c>
      <c r="I250" s="162">
        <v>0</v>
      </c>
      <c r="J250" s="161">
        <v>0</v>
      </c>
      <c r="K250" s="161">
        <v>0</v>
      </c>
      <c r="L250" s="161">
        <v>0</v>
      </c>
      <c r="M250" s="127">
        <v>0</v>
      </c>
      <c r="N250" s="102">
        <v>0</v>
      </c>
      <c r="O250" s="102">
        <v>0</v>
      </c>
      <c r="P250" s="102">
        <v>0</v>
      </c>
      <c r="Q250" s="102">
        <v>0</v>
      </c>
      <c r="R250" s="160">
        <v>0</v>
      </c>
    </row>
    <row r="251" spans="1:18" ht="15.6">
      <c r="A251" s="165" t="s">
        <v>64</v>
      </c>
      <c r="B251" s="166" t="s">
        <v>7</v>
      </c>
      <c r="C251" s="162">
        <f t="shared" si="153"/>
        <v>600</v>
      </c>
      <c r="D251" s="162">
        <v>0</v>
      </c>
      <c r="E251" s="162">
        <v>0</v>
      </c>
      <c r="F251" s="162">
        <v>0</v>
      </c>
      <c r="G251" s="162">
        <v>0</v>
      </c>
      <c r="H251" s="162">
        <v>0</v>
      </c>
      <c r="I251" s="162">
        <v>600</v>
      </c>
      <c r="J251" s="161">
        <v>0</v>
      </c>
      <c r="K251" s="161">
        <v>0</v>
      </c>
      <c r="L251" s="161">
        <v>0</v>
      </c>
      <c r="M251" s="127">
        <v>0</v>
      </c>
      <c r="N251" s="102">
        <v>0</v>
      </c>
      <c r="O251" s="102">
        <v>0</v>
      </c>
      <c r="P251" s="102">
        <v>0</v>
      </c>
      <c r="Q251" s="102">
        <v>0</v>
      </c>
      <c r="R251" s="160">
        <v>0</v>
      </c>
    </row>
    <row r="252" spans="1:18" ht="62.4">
      <c r="A252" s="165" t="s">
        <v>65</v>
      </c>
      <c r="B252" s="47" t="s">
        <v>151</v>
      </c>
      <c r="C252" s="162">
        <f t="shared" si="153"/>
        <v>64078</v>
      </c>
      <c r="D252" s="162">
        <f t="shared" ref="D252:J252" si="155">D253</f>
        <v>0</v>
      </c>
      <c r="E252" s="162">
        <f t="shared" si="155"/>
        <v>0</v>
      </c>
      <c r="F252" s="162">
        <f t="shared" si="155"/>
        <v>0</v>
      </c>
      <c r="G252" s="162">
        <f t="shared" si="155"/>
        <v>0</v>
      </c>
      <c r="H252" s="162">
        <f t="shared" si="155"/>
        <v>0</v>
      </c>
      <c r="I252" s="162">
        <f t="shared" si="155"/>
        <v>21000</v>
      </c>
      <c r="J252" s="161">
        <f t="shared" si="155"/>
        <v>42478</v>
      </c>
      <c r="K252" s="161">
        <f>K253</f>
        <v>600</v>
      </c>
      <c r="L252" s="161">
        <v>0</v>
      </c>
      <c r="M252" s="127">
        <v>0</v>
      </c>
      <c r="N252" s="102">
        <v>0</v>
      </c>
      <c r="O252" s="102">
        <v>0</v>
      </c>
      <c r="P252" s="102">
        <v>0</v>
      </c>
      <c r="Q252" s="102">
        <v>0</v>
      </c>
      <c r="R252" s="177" t="s">
        <v>195</v>
      </c>
    </row>
    <row r="253" spans="1:18" ht="15.6">
      <c r="A253" s="165" t="s">
        <v>71</v>
      </c>
      <c r="B253" s="47" t="s">
        <v>7</v>
      </c>
      <c r="C253" s="162">
        <f t="shared" si="153"/>
        <v>64078</v>
      </c>
      <c r="D253" s="162">
        <v>0</v>
      </c>
      <c r="E253" s="162">
        <v>0</v>
      </c>
      <c r="F253" s="162">
        <v>0</v>
      </c>
      <c r="G253" s="162">
        <v>0</v>
      </c>
      <c r="H253" s="162">
        <v>0</v>
      </c>
      <c r="I253" s="162">
        <v>21000</v>
      </c>
      <c r="J253" s="161">
        <v>42478</v>
      </c>
      <c r="K253" s="161">
        <v>600</v>
      </c>
      <c r="L253" s="161">
        <v>0</v>
      </c>
      <c r="M253" s="127">
        <v>0</v>
      </c>
      <c r="N253" s="102">
        <v>0</v>
      </c>
      <c r="O253" s="102">
        <v>0</v>
      </c>
      <c r="P253" s="102">
        <v>0</v>
      </c>
      <c r="Q253" s="102">
        <v>0</v>
      </c>
      <c r="R253" s="177"/>
    </row>
    <row r="254" spans="1:18" ht="124.5" customHeight="1">
      <c r="A254" s="165" t="s">
        <v>72</v>
      </c>
      <c r="B254" s="35" t="s">
        <v>152</v>
      </c>
      <c r="C254" s="162">
        <f t="shared" si="153"/>
        <v>0</v>
      </c>
      <c r="D254" s="162">
        <v>0</v>
      </c>
      <c r="E254" s="162">
        <v>0</v>
      </c>
      <c r="F254" s="162">
        <f>F255+F292</f>
        <v>0</v>
      </c>
      <c r="G254" s="162">
        <f>G255+G292</f>
        <v>0</v>
      </c>
      <c r="H254" s="162">
        <v>0</v>
      </c>
      <c r="I254" s="162">
        <v>0</v>
      </c>
      <c r="J254" s="161">
        <v>0</v>
      </c>
      <c r="K254" s="161">
        <f>K256</f>
        <v>0</v>
      </c>
      <c r="L254" s="161">
        <v>0</v>
      </c>
      <c r="M254" s="127">
        <v>0</v>
      </c>
      <c r="N254" s="102">
        <v>0</v>
      </c>
      <c r="O254" s="102">
        <v>0</v>
      </c>
      <c r="P254" s="102">
        <v>0</v>
      </c>
      <c r="Q254" s="102">
        <v>0</v>
      </c>
      <c r="R254" s="160" t="s">
        <v>29</v>
      </c>
    </row>
    <row r="255" spans="1:18" ht="15.6">
      <c r="A255" s="165" t="s">
        <v>79</v>
      </c>
      <c r="B255" s="166" t="s">
        <v>6</v>
      </c>
      <c r="C255" s="162">
        <f t="shared" si="153"/>
        <v>0</v>
      </c>
      <c r="D255" s="162">
        <v>0</v>
      </c>
      <c r="E255" s="162">
        <v>0</v>
      </c>
      <c r="F255" s="162">
        <v>0</v>
      </c>
      <c r="G255" s="162">
        <v>0</v>
      </c>
      <c r="H255" s="162">
        <v>0</v>
      </c>
      <c r="I255" s="162">
        <v>0</v>
      </c>
      <c r="J255" s="161">
        <v>0</v>
      </c>
      <c r="K255" s="161">
        <v>0</v>
      </c>
      <c r="L255" s="161">
        <v>0</v>
      </c>
      <c r="M255" s="127">
        <v>0</v>
      </c>
      <c r="N255" s="102">
        <v>0</v>
      </c>
      <c r="O255" s="102">
        <v>0</v>
      </c>
      <c r="P255" s="102">
        <v>0</v>
      </c>
      <c r="Q255" s="102">
        <v>0</v>
      </c>
      <c r="R255" s="160"/>
    </row>
    <row r="256" spans="1:18" ht="15.6">
      <c r="A256" s="165" t="s">
        <v>80</v>
      </c>
      <c r="B256" s="166" t="s">
        <v>7</v>
      </c>
      <c r="C256" s="162">
        <f t="shared" si="153"/>
        <v>0</v>
      </c>
      <c r="D256" s="162">
        <v>0</v>
      </c>
      <c r="E256" s="162">
        <v>0</v>
      </c>
      <c r="F256" s="162">
        <v>0</v>
      </c>
      <c r="G256" s="162">
        <v>0</v>
      </c>
      <c r="H256" s="162">
        <v>0</v>
      </c>
      <c r="I256" s="162">
        <v>0</v>
      </c>
      <c r="J256" s="161">
        <v>0</v>
      </c>
      <c r="K256" s="161">
        <v>0</v>
      </c>
      <c r="L256" s="161">
        <v>0</v>
      </c>
      <c r="M256" s="127">
        <v>0</v>
      </c>
      <c r="N256" s="102">
        <v>0</v>
      </c>
      <c r="O256" s="102">
        <v>0</v>
      </c>
      <c r="P256" s="102">
        <v>0</v>
      </c>
      <c r="Q256" s="102">
        <v>0</v>
      </c>
      <c r="R256" s="160"/>
    </row>
    <row r="257" spans="1:18" ht="145.5" customHeight="1">
      <c r="A257" s="165" t="s">
        <v>81</v>
      </c>
      <c r="B257" s="166" t="s">
        <v>153</v>
      </c>
      <c r="C257" s="162">
        <f>SUM(D257:Q257)</f>
        <v>1770.5179999999998</v>
      </c>
      <c r="D257" s="162">
        <v>0</v>
      </c>
      <c r="E257" s="162">
        <v>0</v>
      </c>
      <c r="F257" s="162">
        <v>0</v>
      </c>
      <c r="G257" s="162">
        <v>0</v>
      </c>
      <c r="H257" s="162">
        <v>0</v>
      </c>
      <c r="I257" s="162">
        <f>I258+I259</f>
        <v>1770.5179999999998</v>
      </c>
      <c r="J257" s="161">
        <v>0</v>
      </c>
      <c r="K257" s="161">
        <v>0</v>
      </c>
      <c r="L257" s="161">
        <v>0</v>
      </c>
      <c r="M257" s="127">
        <v>0</v>
      </c>
      <c r="N257" s="102">
        <v>0</v>
      </c>
      <c r="O257" s="102">
        <v>0</v>
      </c>
      <c r="P257" s="102">
        <v>0</v>
      </c>
      <c r="Q257" s="102">
        <v>0</v>
      </c>
      <c r="R257" s="170" t="s">
        <v>89</v>
      </c>
    </row>
    <row r="258" spans="1:18" ht="15.6">
      <c r="A258" s="165" t="s">
        <v>82</v>
      </c>
      <c r="B258" s="166" t="s">
        <v>6</v>
      </c>
      <c r="C258" s="162">
        <f>SUM(D258:Q258)</f>
        <v>1593.4179999999999</v>
      </c>
      <c r="D258" s="162">
        <v>0</v>
      </c>
      <c r="E258" s="162">
        <v>0</v>
      </c>
      <c r="F258" s="162">
        <v>0</v>
      </c>
      <c r="G258" s="162">
        <v>0</v>
      </c>
      <c r="H258" s="162">
        <v>0</v>
      </c>
      <c r="I258" s="162">
        <v>1593.4179999999999</v>
      </c>
      <c r="J258" s="161">
        <v>0</v>
      </c>
      <c r="K258" s="161">
        <v>0</v>
      </c>
      <c r="L258" s="161">
        <v>0</v>
      </c>
      <c r="M258" s="127">
        <v>0</v>
      </c>
      <c r="N258" s="102">
        <v>0</v>
      </c>
      <c r="O258" s="102">
        <v>0</v>
      </c>
      <c r="P258" s="102">
        <v>0</v>
      </c>
      <c r="Q258" s="102">
        <v>0</v>
      </c>
      <c r="R258" s="160"/>
    </row>
    <row r="259" spans="1:18" ht="15.6">
      <c r="A259" s="165" t="s">
        <v>83</v>
      </c>
      <c r="B259" s="166" t="s">
        <v>7</v>
      </c>
      <c r="C259" s="162">
        <f t="shared" ref="C259:C267" si="156">SUM(D259:Q259)</f>
        <v>177.1</v>
      </c>
      <c r="D259" s="162">
        <v>0</v>
      </c>
      <c r="E259" s="162">
        <v>0</v>
      </c>
      <c r="F259" s="162">
        <v>0</v>
      </c>
      <c r="G259" s="162">
        <v>0</v>
      </c>
      <c r="H259" s="162">
        <v>0</v>
      </c>
      <c r="I259" s="162">
        <v>177.1</v>
      </c>
      <c r="J259" s="161">
        <v>0</v>
      </c>
      <c r="K259" s="161">
        <v>0</v>
      </c>
      <c r="L259" s="161">
        <v>0</v>
      </c>
      <c r="M259" s="127">
        <v>0</v>
      </c>
      <c r="N259" s="102">
        <v>0</v>
      </c>
      <c r="O259" s="102">
        <v>0</v>
      </c>
      <c r="P259" s="102">
        <v>0</v>
      </c>
      <c r="Q259" s="102">
        <v>0</v>
      </c>
      <c r="R259" s="160"/>
    </row>
    <row r="260" spans="1:18" ht="46.8">
      <c r="A260" s="165" t="s">
        <v>84</v>
      </c>
      <c r="B260" s="166" t="s">
        <v>18</v>
      </c>
      <c r="C260" s="162">
        <f t="shared" si="156"/>
        <v>177.1</v>
      </c>
      <c r="D260" s="162">
        <v>0</v>
      </c>
      <c r="E260" s="162">
        <v>0</v>
      </c>
      <c r="F260" s="162">
        <v>0</v>
      </c>
      <c r="G260" s="162">
        <v>0</v>
      </c>
      <c r="H260" s="162">
        <v>0</v>
      </c>
      <c r="I260" s="162">
        <v>177.1</v>
      </c>
      <c r="J260" s="161">
        <v>0</v>
      </c>
      <c r="K260" s="161">
        <v>0</v>
      </c>
      <c r="L260" s="161">
        <v>0</v>
      </c>
      <c r="M260" s="127">
        <v>0</v>
      </c>
      <c r="N260" s="102">
        <v>0</v>
      </c>
      <c r="O260" s="102">
        <v>0</v>
      </c>
      <c r="P260" s="102">
        <v>0</v>
      </c>
      <c r="Q260" s="102">
        <v>0</v>
      </c>
      <c r="R260" s="160"/>
    </row>
    <row r="261" spans="1:18" ht="109.2">
      <c r="A261" s="165" t="s">
        <v>85</v>
      </c>
      <c r="B261" s="166" t="s">
        <v>154</v>
      </c>
      <c r="C261" s="162">
        <f t="shared" si="156"/>
        <v>839.56700000000001</v>
      </c>
      <c r="D261" s="162">
        <v>0</v>
      </c>
      <c r="E261" s="162">
        <v>0</v>
      </c>
      <c r="F261" s="162">
        <v>0</v>
      </c>
      <c r="G261" s="162">
        <v>0</v>
      </c>
      <c r="H261" s="162">
        <v>0</v>
      </c>
      <c r="I261" s="162">
        <f>I262+I263</f>
        <v>839.56700000000001</v>
      </c>
      <c r="J261" s="161">
        <v>0</v>
      </c>
      <c r="K261" s="161">
        <v>0</v>
      </c>
      <c r="L261" s="161">
        <v>0</v>
      </c>
      <c r="M261" s="127">
        <v>0</v>
      </c>
      <c r="N261" s="102">
        <v>0</v>
      </c>
      <c r="O261" s="102">
        <v>0</v>
      </c>
      <c r="P261" s="102">
        <v>0</v>
      </c>
      <c r="Q261" s="102">
        <v>0</v>
      </c>
      <c r="R261" s="170" t="s">
        <v>89</v>
      </c>
    </row>
    <row r="262" spans="1:18" ht="15.6">
      <c r="A262" s="165" t="s">
        <v>86</v>
      </c>
      <c r="B262" s="166" t="s">
        <v>6</v>
      </c>
      <c r="C262" s="162">
        <f t="shared" si="156"/>
        <v>339.56700000000001</v>
      </c>
      <c r="D262" s="162">
        <v>0</v>
      </c>
      <c r="E262" s="162">
        <v>0</v>
      </c>
      <c r="F262" s="162">
        <v>0</v>
      </c>
      <c r="G262" s="162">
        <v>0</v>
      </c>
      <c r="H262" s="162">
        <v>0</v>
      </c>
      <c r="I262" s="162">
        <v>339.56700000000001</v>
      </c>
      <c r="J262" s="161">
        <v>0</v>
      </c>
      <c r="K262" s="161">
        <v>0</v>
      </c>
      <c r="L262" s="161">
        <v>0</v>
      </c>
      <c r="M262" s="127">
        <v>0</v>
      </c>
      <c r="N262" s="102">
        <v>0</v>
      </c>
      <c r="O262" s="102">
        <v>0</v>
      </c>
      <c r="P262" s="102">
        <v>0</v>
      </c>
      <c r="Q262" s="102">
        <v>0</v>
      </c>
      <c r="R262" s="160"/>
    </row>
    <row r="263" spans="1:18" ht="15.6">
      <c r="A263" s="165" t="s">
        <v>87</v>
      </c>
      <c r="B263" s="166" t="s">
        <v>7</v>
      </c>
      <c r="C263" s="162">
        <f t="shared" si="156"/>
        <v>500</v>
      </c>
      <c r="D263" s="162">
        <v>0</v>
      </c>
      <c r="E263" s="162">
        <v>0</v>
      </c>
      <c r="F263" s="162">
        <v>0</v>
      </c>
      <c r="G263" s="162">
        <v>0</v>
      </c>
      <c r="H263" s="162">
        <v>0</v>
      </c>
      <c r="I263" s="162">
        <v>500</v>
      </c>
      <c r="J263" s="161">
        <v>0</v>
      </c>
      <c r="K263" s="161">
        <v>0</v>
      </c>
      <c r="L263" s="161">
        <v>0</v>
      </c>
      <c r="M263" s="127">
        <v>0</v>
      </c>
      <c r="N263" s="102">
        <v>0</v>
      </c>
      <c r="O263" s="102">
        <v>0</v>
      </c>
      <c r="P263" s="102">
        <v>0</v>
      </c>
      <c r="Q263" s="102">
        <v>0</v>
      </c>
      <c r="R263" s="160"/>
    </row>
    <row r="264" spans="1:18" ht="46.8">
      <c r="A264" s="165" t="s">
        <v>88</v>
      </c>
      <c r="B264" s="166" t="s">
        <v>18</v>
      </c>
      <c r="C264" s="162">
        <f t="shared" si="156"/>
        <v>500</v>
      </c>
      <c r="D264" s="162">
        <v>0</v>
      </c>
      <c r="E264" s="162">
        <v>0</v>
      </c>
      <c r="F264" s="162">
        <v>0</v>
      </c>
      <c r="G264" s="162">
        <v>0</v>
      </c>
      <c r="H264" s="162">
        <v>0</v>
      </c>
      <c r="I264" s="162">
        <v>500</v>
      </c>
      <c r="J264" s="161">
        <v>0</v>
      </c>
      <c r="K264" s="161">
        <v>0</v>
      </c>
      <c r="L264" s="161">
        <v>0</v>
      </c>
      <c r="M264" s="127">
        <v>0</v>
      </c>
      <c r="N264" s="102">
        <v>0</v>
      </c>
      <c r="O264" s="102">
        <v>0</v>
      </c>
      <c r="P264" s="102">
        <v>0</v>
      </c>
      <c r="Q264" s="102">
        <v>0</v>
      </c>
      <c r="R264" s="160"/>
    </row>
    <row r="265" spans="1:18" ht="93.6">
      <c r="A265" s="165" t="s">
        <v>112</v>
      </c>
      <c r="B265" s="166" t="s">
        <v>113</v>
      </c>
      <c r="C265" s="162">
        <f>SUM(D265:Q265)</f>
        <v>351.7</v>
      </c>
      <c r="D265" s="162">
        <v>0</v>
      </c>
      <c r="E265" s="162">
        <v>0</v>
      </c>
      <c r="F265" s="162">
        <v>0</v>
      </c>
      <c r="G265" s="162">
        <v>0</v>
      </c>
      <c r="H265" s="162">
        <v>0</v>
      </c>
      <c r="I265" s="162">
        <f>I266+I267</f>
        <v>351.7</v>
      </c>
      <c r="J265" s="161">
        <v>0</v>
      </c>
      <c r="K265" s="161">
        <v>0</v>
      </c>
      <c r="L265" s="161">
        <v>0</v>
      </c>
      <c r="M265" s="127">
        <v>0</v>
      </c>
      <c r="N265" s="102">
        <v>0</v>
      </c>
      <c r="O265" s="102">
        <v>0</v>
      </c>
      <c r="P265" s="102">
        <v>0</v>
      </c>
      <c r="Q265" s="102">
        <v>0</v>
      </c>
      <c r="R265" s="160" t="s">
        <v>114</v>
      </c>
    </row>
    <row r="266" spans="1:18" ht="15.6">
      <c r="A266" s="165" t="s">
        <v>115</v>
      </c>
      <c r="B266" s="166" t="s">
        <v>6</v>
      </c>
      <c r="C266" s="162">
        <f t="shared" si="156"/>
        <v>335.2</v>
      </c>
      <c r="D266" s="162">
        <v>0</v>
      </c>
      <c r="E266" s="162">
        <v>0</v>
      </c>
      <c r="F266" s="162">
        <v>0</v>
      </c>
      <c r="G266" s="162">
        <v>0</v>
      </c>
      <c r="H266" s="162">
        <v>0</v>
      </c>
      <c r="I266" s="162">
        <v>335.2</v>
      </c>
      <c r="J266" s="161">
        <v>0</v>
      </c>
      <c r="K266" s="161">
        <v>0</v>
      </c>
      <c r="L266" s="161">
        <v>0</v>
      </c>
      <c r="M266" s="127">
        <v>0</v>
      </c>
      <c r="N266" s="102">
        <v>0</v>
      </c>
      <c r="O266" s="102">
        <v>0</v>
      </c>
      <c r="P266" s="102">
        <v>0</v>
      </c>
      <c r="Q266" s="102">
        <v>0</v>
      </c>
      <c r="R266" s="160"/>
    </row>
    <row r="267" spans="1:18" ht="15.6">
      <c r="A267" s="165" t="s">
        <v>175</v>
      </c>
      <c r="B267" s="166" t="s">
        <v>7</v>
      </c>
      <c r="C267" s="162">
        <f t="shared" si="156"/>
        <v>16.5</v>
      </c>
      <c r="D267" s="162">
        <v>0</v>
      </c>
      <c r="E267" s="162">
        <v>0</v>
      </c>
      <c r="F267" s="162">
        <v>0</v>
      </c>
      <c r="G267" s="162">
        <v>0</v>
      </c>
      <c r="H267" s="162">
        <v>0</v>
      </c>
      <c r="I267" s="177">
        <v>16.5</v>
      </c>
      <c r="J267" s="161">
        <v>0</v>
      </c>
      <c r="K267" s="161">
        <v>0</v>
      </c>
      <c r="L267" s="161">
        <v>0</v>
      </c>
      <c r="M267" s="127">
        <v>0</v>
      </c>
      <c r="N267" s="102">
        <v>0</v>
      </c>
      <c r="O267" s="102">
        <v>0</v>
      </c>
      <c r="P267" s="102">
        <v>0</v>
      </c>
      <c r="Q267" s="102">
        <v>0</v>
      </c>
      <c r="R267" s="160"/>
    </row>
    <row r="268" spans="1:18" ht="46.8">
      <c r="A268" s="60" t="s">
        <v>174</v>
      </c>
      <c r="B268" s="166" t="s">
        <v>18</v>
      </c>
      <c r="C268" s="162">
        <f>SUM(D268:Q268)</f>
        <v>16.5</v>
      </c>
      <c r="D268" s="162">
        <v>0</v>
      </c>
      <c r="E268" s="162">
        <v>0</v>
      </c>
      <c r="F268" s="162">
        <v>0</v>
      </c>
      <c r="G268" s="162">
        <v>0</v>
      </c>
      <c r="H268" s="162">
        <v>0</v>
      </c>
      <c r="I268" s="162">
        <f>I267</f>
        <v>16.5</v>
      </c>
      <c r="J268" s="161">
        <v>0</v>
      </c>
      <c r="K268" s="161">
        <v>0</v>
      </c>
      <c r="L268" s="161">
        <v>0</v>
      </c>
      <c r="M268" s="127">
        <v>0</v>
      </c>
      <c r="N268" s="102">
        <v>0</v>
      </c>
      <c r="O268" s="102">
        <v>0</v>
      </c>
      <c r="P268" s="102">
        <v>0</v>
      </c>
      <c r="Q268" s="102">
        <v>0</v>
      </c>
      <c r="R268" s="160"/>
    </row>
    <row r="269" spans="1:18" ht="124.8">
      <c r="A269" s="60" t="s">
        <v>178</v>
      </c>
      <c r="B269" s="166" t="s">
        <v>182</v>
      </c>
      <c r="C269" s="162">
        <f t="shared" ref="C269:C278" si="157">SUM(D269:Q269)</f>
        <v>790</v>
      </c>
      <c r="D269" s="161" t="s">
        <v>93</v>
      </c>
      <c r="E269" s="161" t="s">
        <v>93</v>
      </c>
      <c r="F269" s="161" t="s">
        <v>93</v>
      </c>
      <c r="G269" s="161" t="s">
        <v>93</v>
      </c>
      <c r="H269" s="161" t="s">
        <v>93</v>
      </c>
      <c r="I269" s="161" t="s">
        <v>93</v>
      </c>
      <c r="J269" s="161">
        <f>J270+J271+J272</f>
        <v>790</v>
      </c>
      <c r="K269" s="161">
        <f t="shared" ref="K269:Q269" si="158">K270+K271+K272</f>
        <v>0</v>
      </c>
      <c r="L269" s="161">
        <f t="shared" si="158"/>
        <v>0</v>
      </c>
      <c r="M269" s="127">
        <f t="shared" si="158"/>
        <v>0</v>
      </c>
      <c r="N269" s="133">
        <f t="shared" si="158"/>
        <v>0</v>
      </c>
      <c r="O269" s="162">
        <f t="shared" si="158"/>
        <v>0</v>
      </c>
      <c r="P269" s="162">
        <f t="shared" si="158"/>
        <v>0</v>
      </c>
      <c r="Q269" s="162">
        <f t="shared" si="158"/>
        <v>0</v>
      </c>
      <c r="R269" s="160"/>
    </row>
    <row r="270" spans="1:18" ht="15.6">
      <c r="A270" s="60" t="s">
        <v>179</v>
      </c>
      <c r="B270" s="166" t="s">
        <v>6</v>
      </c>
      <c r="C270" s="162">
        <f t="shared" si="157"/>
        <v>296.2</v>
      </c>
      <c r="D270" s="162" t="s">
        <v>93</v>
      </c>
      <c r="E270" s="162" t="s">
        <v>93</v>
      </c>
      <c r="F270" s="162" t="s">
        <v>93</v>
      </c>
      <c r="G270" s="162" t="s">
        <v>93</v>
      </c>
      <c r="H270" s="162" t="s">
        <v>93</v>
      </c>
      <c r="I270" s="162" t="s">
        <v>93</v>
      </c>
      <c r="J270" s="161">
        <v>296.2</v>
      </c>
      <c r="K270" s="161">
        <v>0</v>
      </c>
      <c r="L270" s="161">
        <v>0</v>
      </c>
      <c r="M270" s="127">
        <v>0</v>
      </c>
      <c r="N270" s="102">
        <v>0</v>
      </c>
      <c r="O270" s="102">
        <v>0</v>
      </c>
      <c r="P270" s="102">
        <v>0</v>
      </c>
      <c r="Q270" s="102">
        <v>0</v>
      </c>
      <c r="R270" s="160"/>
    </row>
    <row r="271" spans="1:18" ht="15.6">
      <c r="A271" s="60" t="s">
        <v>180</v>
      </c>
      <c r="B271" s="166" t="s">
        <v>7</v>
      </c>
      <c r="C271" s="162">
        <f t="shared" si="157"/>
        <v>351.6</v>
      </c>
      <c r="D271" s="162" t="s">
        <v>93</v>
      </c>
      <c r="E271" s="162" t="s">
        <v>93</v>
      </c>
      <c r="F271" s="162" t="s">
        <v>93</v>
      </c>
      <c r="G271" s="162" t="s">
        <v>93</v>
      </c>
      <c r="H271" s="162" t="s">
        <v>93</v>
      </c>
      <c r="I271" s="162" t="s">
        <v>93</v>
      </c>
      <c r="J271" s="161">
        <v>351.6</v>
      </c>
      <c r="K271" s="161">
        <v>0</v>
      </c>
      <c r="L271" s="161">
        <v>0</v>
      </c>
      <c r="M271" s="127">
        <v>0</v>
      </c>
      <c r="N271" s="102">
        <v>0</v>
      </c>
      <c r="O271" s="102">
        <v>0</v>
      </c>
      <c r="P271" s="102">
        <v>0</v>
      </c>
      <c r="Q271" s="102">
        <v>0</v>
      </c>
      <c r="R271" s="160"/>
    </row>
    <row r="272" spans="1:18" ht="15.6">
      <c r="A272" s="60" t="s">
        <v>181</v>
      </c>
      <c r="B272" s="166" t="s">
        <v>62</v>
      </c>
      <c r="C272" s="162">
        <f t="shared" si="157"/>
        <v>142.19999999999999</v>
      </c>
      <c r="D272" s="162" t="s">
        <v>93</v>
      </c>
      <c r="E272" s="162" t="s">
        <v>93</v>
      </c>
      <c r="F272" s="162" t="s">
        <v>93</v>
      </c>
      <c r="G272" s="162" t="s">
        <v>93</v>
      </c>
      <c r="H272" s="162" t="s">
        <v>93</v>
      </c>
      <c r="I272" s="162" t="s">
        <v>93</v>
      </c>
      <c r="J272" s="161">
        <v>142.19999999999999</v>
      </c>
      <c r="K272" s="161">
        <v>0</v>
      </c>
      <c r="L272" s="161">
        <v>0</v>
      </c>
      <c r="M272" s="127">
        <v>0</v>
      </c>
      <c r="N272" s="102">
        <v>0</v>
      </c>
      <c r="O272" s="102">
        <v>0</v>
      </c>
      <c r="P272" s="102">
        <v>0</v>
      </c>
      <c r="Q272" s="102">
        <v>0</v>
      </c>
      <c r="R272" s="160"/>
    </row>
    <row r="273" spans="1:22" ht="78">
      <c r="A273" s="60" t="s">
        <v>183</v>
      </c>
      <c r="B273" s="166" t="s">
        <v>185</v>
      </c>
      <c r="C273" s="162">
        <f t="shared" si="157"/>
        <v>350</v>
      </c>
      <c r="D273" s="162" t="s">
        <v>93</v>
      </c>
      <c r="E273" s="162" t="s">
        <v>93</v>
      </c>
      <c r="F273" s="162" t="s">
        <v>93</v>
      </c>
      <c r="G273" s="162" t="s">
        <v>93</v>
      </c>
      <c r="H273" s="162" t="s">
        <v>93</v>
      </c>
      <c r="I273" s="162" t="s">
        <v>93</v>
      </c>
      <c r="J273" s="161">
        <f>J274</f>
        <v>350</v>
      </c>
      <c r="K273" s="161">
        <f t="shared" ref="K273:Q273" si="159">K274</f>
        <v>0</v>
      </c>
      <c r="L273" s="161">
        <f t="shared" si="159"/>
        <v>0</v>
      </c>
      <c r="M273" s="127">
        <f t="shared" si="159"/>
        <v>0</v>
      </c>
      <c r="N273" s="133">
        <f t="shared" si="159"/>
        <v>0</v>
      </c>
      <c r="O273" s="162">
        <f t="shared" si="159"/>
        <v>0</v>
      </c>
      <c r="P273" s="162">
        <f t="shared" si="159"/>
        <v>0</v>
      </c>
      <c r="Q273" s="162">
        <f t="shared" si="159"/>
        <v>0</v>
      </c>
      <c r="R273" s="160"/>
    </row>
    <row r="274" spans="1:22" ht="15.6">
      <c r="A274" s="60" t="s">
        <v>184</v>
      </c>
      <c r="B274" s="166" t="s">
        <v>7</v>
      </c>
      <c r="C274" s="162">
        <f t="shared" si="157"/>
        <v>350</v>
      </c>
      <c r="D274" s="162" t="s">
        <v>93</v>
      </c>
      <c r="E274" s="162" t="s">
        <v>93</v>
      </c>
      <c r="F274" s="162" t="s">
        <v>93</v>
      </c>
      <c r="G274" s="162" t="s">
        <v>93</v>
      </c>
      <c r="H274" s="162" t="s">
        <v>93</v>
      </c>
      <c r="I274" s="162" t="s">
        <v>93</v>
      </c>
      <c r="J274" s="161">
        <v>350</v>
      </c>
      <c r="K274" s="161">
        <v>0</v>
      </c>
      <c r="L274" s="161">
        <v>0</v>
      </c>
      <c r="M274" s="127">
        <v>0</v>
      </c>
      <c r="N274" s="102">
        <v>0</v>
      </c>
      <c r="O274" s="102">
        <v>0</v>
      </c>
      <c r="P274" s="102">
        <v>0</v>
      </c>
      <c r="Q274" s="102">
        <v>0</v>
      </c>
      <c r="R274" s="160"/>
    </row>
    <row r="275" spans="1:22" ht="93.6">
      <c r="A275" s="60" t="s">
        <v>205</v>
      </c>
      <c r="B275" s="37" t="s">
        <v>210</v>
      </c>
      <c r="C275" s="162">
        <f>SUM(D275:Q275)</f>
        <v>1180</v>
      </c>
      <c r="D275" s="162" t="s">
        <v>93</v>
      </c>
      <c r="E275" s="162" t="s">
        <v>93</v>
      </c>
      <c r="F275" s="162" t="s">
        <v>93</v>
      </c>
      <c r="G275" s="162" t="s">
        <v>93</v>
      </c>
      <c r="H275" s="162" t="s">
        <v>93</v>
      </c>
      <c r="I275" s="162" t="s">
        <v>93</v>
      </c>
      <c r="J275" s="161" t="s">
        <v>93</v>
      </c>
      <c r="K275" s="161">
        <f>K276+K277+K278</f>
        <v>1180</v>
      </c>
      <c r="L275" s="161">
        <f t="shared" ref="L275:Q275" si="160">L276+L277+L278</f>
        <v>0</v>
      </c>
      <c r="M275" s="127">
        <f t="shared" si="160"/>
        <v>0</v>
      </c>
      <c r="N275" s="102">
        <f t="shared" si="160"/>
        <v>0</v>
      </c>
      <c r="O275" s="102">
        <f t="shared" si="160"/>
        <v>0</v>
      </c>
      <c r="P275" s="102">
        <f t="shared" si="160"/>
        <v>0</v>
      </c>
      <c r="Q275" s="102">
        <f t="shared" si="160"/>
        <v>0</v>
      </c>
      <c r="R275" s="160" t="s">
        <v>209</v>
      </c>
    </row>
    <row r="276" spans="1:22" ht="15.6">
      <c r="A276" s="60" t="s">
        <v>206</v>
      </c>
      <c r="B276" s="166" t="s">
        <v>6</v>
      </c>
      <c r="C276" s="162">
        <f t="shared" si="157"/>
        <v>566.4</v>
      </c>
      <c r="D276" s="162" t="s">
        <v>93</v>
      </c>
      <c r="E276" s="162" t="s">
        <v>93</v>
      </c>
      <c r="F276" s="162" t="s">
        <v>93</v>
      </c>
      <c r="G276" s="162" t="s">
        <v>93</v>
      </c>
      <c r="H276" s="162" t="s">
        <v>93</v>
      </c>
      <c r="I276" s="162" t="s">
        <v>93</v>
      </c>
      <c r="J276" s="161" t="s">
        <v>93</v>
      </c>
      <c r="K276" s="161">
        <v>566.4</v>
      </c>
      <c r="L276" s="161">
        <v>0</v>
      </c>
      <c r="M276" s="127">
        <v>0</v>
      </c>
      <c r="N276" s="102">
        <v>0</v>
      </c>
      <c r="O276" s="102">
        <v>0</v>
      </c>
      <c r="P276" s="102">
        <v>0</v>
      </c>
      <c r="Q276" s="102">
        <v>0</v>
      </c>
      <c r="R276" s="160"/>
    </row>
    <row r="277" spans="1:22" ht="15.6">
      <c r="A277" s="60" t="s">
        <v>207</v>
      </c>
      <c r="B277" s="166" t="s">
        <v>7</v>
      </c>
      <c r="C277" s="162">
        <f t="shared" si="157"/>
        <v>413</v>
      </c>
      <c r="D277" s="162" t="s">
        <v>93</v>
      </c>
      <c r="E277" s="162" t="s">
        <v>93</v>
      </c>
      <c r="F277" s="162" t="s">
        <v>93</v>
      </c>
      <c r="G277" s="162" t="s">
        <v>93</v>
      </c>
      <c r="H277" s="162" t="s">
        <v>93</v>
      </c>
      <c r="I277" s="162" t="s">
        <v>93</v>
      </c>
      <c r="J277" s="161" t="s">
        <v>93</v>
      </c>
      <c r="K277" s="161">
        <v>413</v>
      </c>
      <c r="L277" s="161">
        <v>0</v>
      </c>
      <c r="M277" s="127">
        <v>0</v>
      </c>
      <c r="N277" s="102">
        <v>0</v>
      </c>
      <c r="O277" s="102">
        <v>0</v>
      </c>
      <c r="P277" s="102">
        <v>0</v>
      </c>
      <c r="Q277" s="102">
        <v>0</v>
      </c>
      <c r="R277" s="160"/>
    </row>
    <row r="278" spans="1:22" ht="15.6">
      <c r="A278" s="60" t="s">
        <v>208</v>
      </c>
      <c r="B278" s="166" t="s">
        <v>62</v>
      </c>
      <c r="C278" s="162">
        <f t="shared" si="157"/>
        <v>200.6</v>
      </c>
      <c r="D278" s="162" t="s">
        <v>93</v>
      </c>
      <c r="E278" s="162" t="s">
        <v>93</v>
      </c>
      <c r="F278" s="162" t="s">
        <v>93</v>
      </c>
      <c r="G278" s="162" t="s">
        <v>93</v>
      </c>
      <c r="H278" s="162" t="s">
        <v>93</v>
      </c>
      <c r="I278" s="162" t="s">
        <v>93</v>
      </c>
      <c r="J278" s="161" t="s">
        <v>93</v>
      </c>
      <c r="K278" s="161">
        <v>200.6</v>
      </c>
      <c r="L278" s="161">
        <v>0</v>
      </c>
      <c r="M278" s="127">
        <v>0</v>
      </c>
      <c r="N278" s="102">
        <v>0</v>
      </c>
      <c r="O278" s="102">
        <v>0</v>
      </c>
      <c r="P278" s="102">
        <v>0</v>
      </c>
      <c r="Q278" s="102">
        <v>0</v>
      </c>
      <c r="R278" s="160"/>
    </row>
    <row r="279" spans="1:22" ht="46.8">
      <c r="A279" s="60" t="s">
        <v>225</v>
      </c>
      <c r="B279" s="166" t="s">
        <v>228</v>
      </c>
      <c r="C279" s="162">
        <f>SUM(D279:Q279)</f>
        <v>5477.5189999999993</v>
      </c>
      <c r="D279" s="162" t="s">
        <v>93</v>
      </c>
      <c r="E279" s="162" t="s">
        <v>93</v>
      </c>
      <c r="F279" s="162" t="s">
        <v>93</v>
      </c>
      <c r="G279" s="162" t="s">
        <v>93</v>
      </c>
      <c r="H279" s="162" t="s">
        <v>93</v>
      </c>
      <c r="I279" s="162" t="s">
        <v>93</v>
      </c>
      <c r="J279" s="162" t="s">
        <v>93</v>
      </c>
      <c r="K279" s="161" t="s">
        <v>93</v>
      </c>
      <c r="L279" s="161">
        <f>L280+L281+L282</f>
        <v>5477.5189999999993</v>
      </c>
      <c r="M279" s="127">
        <f>M281</f>
        <v>0</v>
      </c>
      <c r="N279" s="102">
        <f>N281</f>
        <v>0</v>
      </c>
      <c r="O279" s="102">
        <f t="shared" ref="O279:Q279" si="161">O281</f>
        <v>0</v>
      </c>
      <c r="P279" s="102">
        <f t="shared" si="161"/>
        <v>0</v>
      </c>
      <c r="Q279" s="102">
        <f t="shared" si="161"/>
        <v>0</v>
      </c>
      <c r="R279" s="160" t="s">
        <v>252</v>
      </c>
    </row>
    <row r="280" spans="1:22" ht="15.6">
      <c r="A280" s="60" t="s">
        <v>251</v>
      </c>
      <c r="B280" s="166" t="s">
        <v>6</v>
      </c>
      <c r="C280" s="162">
        <f>SUM(D280:Q280)</f>
        <v>829.5</v>
      </c>
      <c r="D280" s="162" t="s">
        <v>93</v>
      </c>
      <c r="E280" s="162" t="s">
        <v>93</v>
      </c>
      <c r="F280" s="162" t="s">
        <v>93</v>
      </c>
      <c r="G280" s="162" t="s">
        <v>93</v>
      </c>
      <c r="H280" s="162" t="s">
        <v>93</v>
      </c>
      <c r="I280" s="162" t="s">
        <v>93</v>
      </c>
      <c r="J280" s="162" t="s">
        <v>93</v>
      </c>
      <c r="K280" s="161" t="s">
        <v>93</v>
      </c>
      <c r="L280" s="161">
        <v>829.5</v>
      </c>
      <c r="M280" s="127">
        <v>0</v>
      </c>
      <c r="N280" s="102">
        <v>0</v>
      </c>
      <c r="O280" s="102">
        <v>0</v>
      </c>
      <c r="P280" s="102">
        <v>0</v>
      </c>
      <c r="Q280" s="102">
        <v>0</v>
      </c>
      <c r="R280" s="160"/>
    </row>
    <row r="281" spans="1:22" ht="15.6">
      <c r="A281" s="60" t="s">
        <v>226</v>
      </c>
      <c r="B281" s="166" t="s">
        <v>7</v>
      </c>
      <c r="C281" s="162">
        <f t="shared" ref="C281:C282" si="162">SUM(D281:Q281)</f>
        <v>3737.9</v>
      </c>
      <c r="D281" s="162" t="s">
        <v>93</v>
      </c>
      <c r="E281" s="162" t="s">
        <v>93</v>
      </c>
      <c r="F281" s="162" t="s">
        <v>93</v>
      </c>
      <c r="G281" s="162" t="s">
        <v>93</v>
      </c>
      <c r="H281" s="162" t="s">
        <v>93</v>
      </c>
      <c r="I281" s="162" t="s">
        <v>93</v>
      </c>
      <c r="J281" s="162" t="s">
        <v>93</v>
      </c>
      <c r="K281" s="161" t="s">
        <v>93</v>
      </c>
      <c r="L281" s="161">
        <v>3737.9</v>
      </c>
      <c r="M281" s="127">
        <v>0</v>
      </c>
      <c r="N281" s="102">
        <v>0</v>
      </c>
      <c r="O281" s="102">
        <v>0</v>
      </c>
      <c r="P281" s="102">
        <v>0</v>
      </c>
      <c r="Q281" s="102">
        <v>0</v>
      </c>
      <c r="R281" s="160"/>
      <c r="S281" s="114"/>
    </row>
    <row r="282" spans="1:22" ht="15.6">
      <c r="A282" s="60" t="s">
        <v>227</v>
      </c>
      <c r="B282" s="166" t="s">
        <v>62</v>
      </c>
      <c r="C282" s="162">
        <f t="shared" si="162"/>
        <v>910.11900000000003</v>
      </c>
      <c r="D282" s="162" t="s">
        <v>93</v>
      </c>
      <c r="E282" s="162" t="s">
        <v>93</v>
      </c>
      <c r="F282" s="162" t="s">
        <v>93</v>
      </c>
      <c r="G282" s="162" t="s">
        <v>93</v>
      </c>
      <c r="H282" s="162" t="s">
        <v>93</v>
      </c>
      <c r="I282" s="162" t="s">
        <v>93</v>
      </c>
      <c r="J282" s="162" t="s">
        <v>93</v>
      </c>
      <c r="K282" s="81" t="s">
        <v>93</v>
      </c>
      <c r="L282" s="81">
        <v>910.11900000000003</v>
      </c>
      <c r="M282" s="154">
        <v>0</v>
      </c>
      <c r="N282" s="83">
        <v>0</v>
      </c>
      <c r="O282" s="102">
        <v>0</v>
      </c>
      <c r="P282" s="102">
        <v>0</v>
      </c>
      <c r="Q282" s="102">
        <v>0</v>
      </c>
      <c r="R282" s="160"/>
      <c r="S282" s="114"/>
      <c r="U282" s="100"/>
      <c r="V282" s="100"/>
    </row>
    <row r="283" spans="1:22" ht="46.8">
      <c r="A283" s="60" t="s">
        <v>260</v>
      </c>
      <c r="B283" s="37" t="s">
        <v>262</v>
      </c>
      <c r="C283" s="40">
        <f>SUM(M283:Q283)</f>
        <v>71193.857149999996</v>
      </c>
      <c r="D283" s="162" t="s">
        <v>93</v>
      </c>
      <c r="E283" s="162" t="s">
        <v>93</v>
      </c>
      <c r="F283" s="162" t="s">
        <v>93</v>
      </c>
      <c r="G283" s="162" t="s">
        <v>93</v>
      </c>
      <c r="H283" s="162" t="s">
        <v>93</v>
      </c>
      <c r="I283" s="162" t="s">
        <v>93</v>
      </c>
      <c r="J283" s="162" t="s">
        <v>93</v>
      </c>
      <c r="K283" s="162" t="s">
        <v>93</v>
      </c>
      <c r="L283" s="161" t="s">
        <v>93</v>
      </c>
      <c r="M283" s="146">
        <f>M284+M285</f>
        <v>71193.857149999996</v>
      </c>
      <c r="N283" s="102">
        <f t="shared" ref="N283:Q283" si="163">N284+N285</f>
        <v>0</v>
      </c>
      <c r="O283" s="162">
        <f t="shared" si="163"/>
        <v>0</v>
      </c>
      <c r="P283" s="162">
        <f t="shared" si="163"/>
        <v>0</v>
      </c>
      <c r="Q283" s="162">
        <f t="shared" si="163"/>
        <v>0</v>
      </c>
      <c r="R283" s="160" t="s">
        <v>264</v>
      </c>
      <c r="S283" s="114"/>
      <c r="U283" s="100"/>
      <c r="V283" s="100"/>
    </row>
    <row r="284" spans="1:22" ht="15.6">
      <c r="A284" s="60" t="s">
        <v>261</v>
      </c>
      <c r="B284" s="166" t="s">
        <v>6</v>
      </c>
      <c r="C284" s="40">
        <f>SUM(M284:Q284)</f>
        <v>59154.857150000003</v>
      </c>
      <c r="D284" s="162" t="s">
        <v>93</v>
      </c>
      <c r="E284" s="162" t="s">
        <v>93</v>
      </c>
      <c r="F284" s="162" t="s">
        <v>93</v>
      </c>
      <c r="G284" s="162" t="s">
        <v>93</v>
      </c>
      <c r="H284" s="162" t="s">
        <v>93</v>
      </c>
      <c r="I284" s="162" t="s">
        <v>93</v>
      </c>
      <c r="J284" s="162" t="s">
        <v>93</v>
      </c>
      <c r="K284" s="162" t="s">
        <v>93</v>
      </c>
      <c r="L284" s="161" t="s">
        <v>93</v>
      </c>
      <c r="M284" s="146">
        <f>59154.9-0.04285</f>
        <v>59154.857150000003</v>
      </c>
      <c r="N284" s="102">
        <v>0</v>
      </c>
      <c r="O284" s="137">
        <v>0</v>
      </c>
      <c r="P284" s="137">
        <v>0</v>
      </c>
      <c r="Q284" s="137">
        <v>0</v>
      </c>
      <c r="R284" s="160"/>
      <c r="S284" s="114"/>
      <c r="U284" s="100"/>
      <c r="V284" s="100"/>
    </row>
    <row r="285" spans="1:22" ht="15.6">
      <c r="A285" s="60" t="s">
        <v>263</v>
      </c>
      <c r="B285" s="166" t="s">
        <v>7</v>
      </c>
      <c r="C285" s="40">
        <f>SUM(M285:Q285)</f>
        <v>12039</v>
      </c>
      <c r="D285" s="162" t="s">
        <v>93</v>
      </c>
      <c r="E285" s="162" t="s">
        <v>93</v>
      </c>
      <c r="F285" s="162" t="s">
        <v>93</v>
      </c>
      <c r="G285" s="162" t="s">
        <v>93</v>
      </c>
      <c r="H285" s="162" t="s">
        <v>93</v>
      </c>
      <c r="I285" s="162" t="s">
        <v>93</v>
      </c>
      <c r="J285" s="156" t="s">
        <v>93</v>
      </c>
      <c r="K285" s="156" t="s">
        <v>93</v>
      </c>
      <c r="L285" s="81" t="s">
        <v>93</v>
      </c>
      <c r="M285" s="147">
        <v>12039</v>
      </c>
      <c r="N285" s="143">
        <v>0</v>
      </c>
      <c r="O285" s="137">
        <v>0</v>
      </c>
      <c r="P285" s="137">
        <v>0</v>
      </c>
      <c r="Q285" s="137">
        <v>0</v>
      </c>
      <c r="R285" s="160"/>
      <c r="S285" s="114"/>
      <c r="U285" s="100"/>
      <c r="V285" s="100"/>
    </row>
    <row r="286" spans="1:22" ht="46.8">
      <c r="A286" s="60" t="s">
        <v>268</v>
      </c>
      <c r="B286" s="166" t="s">
        <v>18</v>
      </c>
      <c r="C286" s="40">
        <f>SUM(M286:Q286)</f>
        <v>597.524</v>
      </c>
      <c r="D286" s="162" t="s">
        <v>93</v>
      </c>
      <c r="E286" s="162" t="s">
        <v>93</v>
      </c>
      <c r="F286" s="162" t="s">
        <v>93</v>
      </c>
      <c r="G286" s="162" t="s">
        <v>93</v>
      </c>
      <c r="H286" s="162" t="s">
        <v>93</v>
      </c>
      <c r="I286" s="162" t="s">
        <v>93</v>
      </c>
      <c r="J286" s="162" t="s">
        <v>93</v>
      </c>
      <c r="K286" s="138" t="s">
        <v>93</v>
      </c>
      <c r="L286" s="162" t="s">
        <v>93</v>
      </c>
      <c r="M286" s="148">
        <v>597.524</v>
      </c>
      <c r="N286" s="162">
        <v>0</v>
      </c>
      <c r="O286" s="137">
        <v>0</v>
      </c>
      <c r="P286" s="137">
        <v>0</v>
      </c>
      <c r="Q286" s="137">
        <v>0</v>
      </c>
      <c r="R286" s="160"/>
      <c r="S286" s="114"/>
      <c r="U286" s="100"/>
      <c r="V286" s="100"/>
    </row>
    <row r="287" spans="1:22" ht="16.2" thickBot="1">
      <c r="A287" s="60">
        <v>137</v>
      </c>
      <c r="B287" s="196" t="s">
        <v>269</v>
      </c>
      <c r="C287" s="196"/>
      <c r="D287" s="196"/>
      <c r="E287" s="196"/>
      <c r="F287" s="196"/>
      <c r="G287" s="196"/>
      <c r="H287" s="196"/>
      <c r="I287" s="196"/>
      <c r="J287" s="213"/>
      <c r="K287" s="197"/>
      <c r="L287" s="197"/>
      <c r="M287" s="197"/>
      <c r="N287" s="213"/>
      <c r="O287" s="213"/>
      <c r="P287" s="213"/>
      <c r="Q287" s="213"/>
      <c r="R287" s="214"/>
    </row>
    <row r="288" spans="1:22" ht="31.2">
      <c r="A288" s="165">
        <v>138</v>
      </c>
      <c r="B288" s="61" t="s">
        <v>10</v>
      </c>
      <c r="C288" s="30">
        <f>SUM(D288:Q288)</f>
        <v>800742.25100000005</v>
      </c>
      <c r="D288" s="30">
        <v>39673</v>
      </c>
      <c r="E288" s="30">
        <v>41549.9</v>
      </c>
      <c r="F288" s="30">
        <f>F290</f>
        <v>43354.5</v>
      </c>
      <c r="G288" s="30">
        <f>G289</f>
        <v>44916.406000000003</v>
      </c>
      <c r="H288" s="30">
        <f t="shared" ref="H288:Q288" si="164">H289</f>
        <v>50602.200000000004</v>
      </c>
      <c r="I288" s="30">
        <f t="shared" si="164"/>
        <v>54942.527000000002</v>
      </c>
      <c r="J288" s="31">
        <f t="shared" si="164"/>
        <v>57295.4</v>
      </c>
      <c r="K288" s="31">
        <f t="shared" si="164"/>
        <v>60555.5</v>
      </c>
      <c r="L288" s="31">
        <f t="shared" si="164"/>
        <v>63811.817999999999</v>
      </c>
      <c r="M288" s="126">
        <f t="shared" si="164"/>
        <v>62928.7</v>
      </c>
      <c r="N288" s="94">
        <f t="shared" si="164"/>
        <v>68409.3</v>
      </c>
      <c r="O288" s="94">
        <f t="shared" si="164"/>
        <v>70901</v>
      </c>
      <c r="P288" s="94">
        <f t="shared" si="164"/>
        <v>70901</v>
      </c>
      <c r="Q288" s="94">
        <f t="shared" si="164"/>
        <v>70901</v>
      </c>
      <c r="R288" s="160"/>
    </row>
    <row r="289" spans="1:18" ht="15.6">
      <c r="A289" s="165">
        <v>139</v>
      </c>
      <c r="B289" s="62" t="s">
        <v>7</v>
      </c>
      <c r="C289" s="162">
        <f>SUM(D289:Q289)</f>
        <v>800742.25100000005</v>
      </c>
      <c r="D289" s="162">
        <v>39673</v>
      </c>
      <c r="E289" s="162">
        <v>41549.9</v>
      </c>
      <c r="F289" s="162">
        <f>F291</f>
        <v>43354.5</v>
      </c>
      <c r="G289" s="162">
        <f t="shared" ref="G289:Q289" si="165">G291</f>
        <v>44916.406000000003</v>
      </c>
      <c r="H289" s="162">
        <f t="shared" si="165"/>
        <v>50602.200000000004</v>
      </c>
      <c r="I289" s="162">
        <f t="shared" si="165"/>
        <v>54942.527000000002</v>
      </c>
      <c r="J289" s="161">
        <f t="shared" si="165"/>
        <v>57295.4</v>
      </c>
      <c r="K289" s="161">
        <f t="shared" si="165"/>
        <v>60555.5</v>
      </c>
      <c r="L289" s="161">
        <f t="shared" si="165"/>
        <v>63811.817999999999</v>
      </c>
      <c r="M289" s="127">
        <f t="shared" si="165"/>
        <v>62928.7</v>
      </c>
      <c r="N289" s="102">
        <f t="shared" si="165"/>
        <v>68409.3</v>
      </c>
      <c r="O289" s="102">
        <f t="shared" si="165"/>
        <v>70901</v>
      </c>
      <c r="P289" s="102">
        <f t="shared" si="165"/>
        <v>70901</v>
      </c>
      <c r="Q289" s="102">
        <f t="shared" si="165"/>
        <v>70901</v>
      </c>
      <c r="R289" s="160"/>
    </row>
    <row r="290" spans="1:18" ht="15.6">
      <c r="A290" s="165">
        <v>140</v>
      </c>
      <c r="B290" s="62" t="s">
        <v>8</v>
      </c>
      <c r="C290" s="30">
        <f>SUM(D290:Q290)</f>
        <v>800742.25100000005</v>
      </c>
      <c r="D290" s="30">
        <v>39673</v>
      </c>
      <c r="E290" s="30">
        <v>41549.9</v>
      </c>
      <c r="F290" s="30">
        <f t="shared" ref="F290:Q290" si="166">F293</f>
        <v>43354.5</v>
      </c>
      <c r="G290" s="30">
        <f t="shared" si="166"/>
        <v>44916.406000000003</v>
      </c>
      <c r="H290" s="30">
        <f t="shared" si="166"/>
        <v>50602.200000000004</v>
      </c>
      <c r="I290" s="30">
        <f t="shared" si="166"/>
        <v>54942.527000000002</v>
      </c>
      <c r="J290" s="31">
        <f t="shared" si="166"/>
        <v>57295.4</v>
      </c>
      <c r="K290" s="31">
        <f t="shared" si="166"/>
        <v>60555.5</v>
      </c>
      <c r="L290" s="31">
        <f t="shared" si="166"/>
        <v>63811.817999999999</v>
      </c>
      <c r="M290" s="128">
        <f t="shared" si="166"/>
        <v>62928.7</v>
      </c>
      <c r="N290" s="94">
        <f t="shared" si="166"/>
        <v>68409.3</v>
      </c>
      <c r="O290" s="94">
        <f t="shared" si="166"/>
        <v>70901</v>
      </c>
      <c r="P290" s="94">
        <f t="shared" si="166"/>
        <v>70901</v>
      </c>
      <c r="Q290" s="94">
        <f t="shared" si="166"/>
        <v>70901</v>
      </c>
      <c r="R290" s="160"/>
    </row>
    <row r="291" spans="1:18" ht="16.2" thickBot="1">
      <c r="A291" s="175">
        <v>141</v>
      </c>
      <c r="B291" s="62" t="s">
        <v>7</v>
      </c>
      <c r="C291" s="30">
        <f>SUM(D291:Q291)</f>
        <v>800742.25100000005</v>
      </c>
      <c r="D291" s="162">
        <v>39673</v>
      </c>
      <c r="E291" s="162">
        <v>41549.9</v>
      </c>
      <c r="F291" s="162">
        <f t="shared" ref="F291:Q291" si="167">F294</f>
        <v>43354.5</v>
      </c>
      <c r="G291" s="162">
        <f t="shared" si="167"/>
        <v>44916.406000000003</v>
      </c>
      <c r="H291" s="162">
        <f t="shared" si="167"/>
        <v>50602.200000000004</v>
      </c>
      <c r="I291" s="162">
        <f t="shared" si="167"/>
        <v>54942.527000000002</v>
      </c>
      <c r="J291" s="161">
        <f t="shared" si="167"/>
        <v>57295.4</v>
      </c>
      <c r="K291" s="161">
        <f>K294</f>
        <v>60555.5</v>
      </c>
      <c r="L291" s="161">
        <f t="shared" si="167"/>
        <v>63811.817999999999</v>
      </c>
      <c r="M291" s="129">
        <f t="shared" si="167"/>
        <v>62928.7</v>
      </c>
      <c r="N291" s="102">
        <f t="shared" si="167"/>
        <v>68409.3</v>
      </c>
      <c r="O291" s="102">
        <f t="shared" si="167"/>
        <v>70901</v>
      </c>
      <c r="P291" s="102">
        <f t="shared" si="167"/>
        <v>70901</v>
      </c>
      <c r="Q291" s="102">
        <f t="shared" si="167"/>
        <v>70901</v>
      </c>
      <c r="R291" s="160"/>
    </row>
    <row r="292" spans="1:18" ht="16.2" thickBot="1">
      <c r="A292" s="165">
        <v>142</v>
      </c>
      <c r="B292" s="216" t="s">
        <v>11</v>
      </c>
      <c r="C292" s="216"/>
      <c r="D292" s="216"/>
      <c r="E292" s="216"/>
      <c r="F292" s="216"/>
      <c r="G292" s="216"/>
      <c r="H292" s="216"/>
      <c r="I292" s="216"/>
      <c r="J292" s="216"/>
      <c r="K292" s="217"/>
      <c r="L292" s="217"/>
      <c r="M292" s="217"/>
      <c r="N292" s="216"/>
      <c r="O292" s="216"/>
      <c r="P292" s="216"/>
      <c r="Q292" s="216"/>
      <c r="R292" s="216"/>
    </row>
    <row r="293" spans="1:18" ht="31.2">
      <c r="A293" s="176">
        <v>143</v>
      </c>
      <c r="B293" s="62" t="s">
        <v>16</v>
      </c>
      <c r="C293" s="30">
        <f>SUM(D293:Q293)</f>
        <v>800742.25100000005</v>
      </c>
      <c r="D293" s="30">
        <f>D290</f>
        <v>39673</v>
      </c>
      <c r="E293" s="30">
        <f>E290</f>
        <v>41549.9</v>
      </c>
      <c r="F293" s="30">
        <f>F294</f>
        <v>43354.5</v>
      </c>
      <c r="G293" s="30">
        <f>G294</f>
        <v>44916.406000000003</v>
      </c>
      <c r="H293" s="30">
        <f t="shared" ref="H293:Q293" si="168">H294</f>
        <v>50602.200000000004</v>
      </c>
      <c r="I293" s="30">
        <f t="shared" si="168"/>
        <v>54942.527000000002</v>
      </c>
      <c r="J293" s="31">
        <f t="shared" si="168"/>
        <v>57295.4</v>
      </c>
      <c r="K293" s="31">
        <f t="shared" si="168"/>
        <v>60555.5</v>
      </c>
      <c r="L293" s="31">
        <f t="shared" si="168"/>
        <v>63811.817999999999</v>
      </c>
      <c r="M293" s="126">
        <f t="shared" si="168"/>
        <v>62928.7</v>
      </c>
      <c r="N293" s="94">
        <f t="shared" si="168"/>
        <v>68409.3</v>
      </c>
      <c r="O293" s="94">
        <f t="shared" si="168"/>
        <v>70901</v>
      </c>
      <c r="P293" s="94">
        <f t="shared" si="168"/>
        <v>70901</v>
      </c>
      <c r="Q293" s="94">
        <f t="shared" si="168"/>
        <v>70901</v>
      </c>
      <c r="R293" s="160"/>
    </row>
    <row r="294" spans="1:18" ht="15.6">
      <c r="A294" s="165">
        <v>144</v>
      </c>
      <c r="B294" s="166" t="s">
        <v>7</v>
      </c>
      <c r="C294" s="162">
        <f>SUM(D294:Q294)</f>
        <v>800742.25100000005</v>
      </c>
      <c r="D294" s="162">
        <f>D291</f>
        <v>39673</v>
      </c>
      <c r="E294" s="162">
        <f>E291</f>
        <v>41549.9</v>
      </c>
      <c r="F294" s="162">
        <f>F296+F298+F304</f>
        <v>43354.5</v>
      </c>
      <c r="G294" s="162">
        <f>G296+G298+G304</f>
        <v>44916.406000000003</v>
      </c>
      <c r="H294" s="162">
        <f>H296+H298+H304</f>
        <v>50602.200000000004</v>
      </c>
      <c r="I294" s="162">
        <f>I296+I298+I304</f>
        <v>54942.527000000002</v>
      </c>
      <c r="J294" s="161">
        <f t="shared" ref="J294:O294" si="169">J296+J298+J304+J306</f>
        <v>57295.4</v>
      </c>
      <c r="K294" s="161">
        <f t="shared" si="169"/>
        <v>60555.5</v>
      </c>
      <c r="L294" s="161">
        <f t="shared" si="169"/>
        <v>63811.817999999999</v>
      </c>
      <c r="M294" s="127">
        <f>M296+M298+M304+M306</f>
        <v>62928.7</v>
      </c>
      <c r="N294" s="115">
        <f t="shared" si="169"/>
        <v>68409.3</v>
      </c>
      <c r="O294" s="115">
        <f t="shared" si="169"/>
        <v>70901</v>
      </c>
      <c r="P294" s="115">
        <f t="shared" ref="P294:Q294" si="170">P296+P298+P304+P306</f>
        <v>70901</v>
      </c>
      <c r="Q294" s="115">
        <f t="shared" si="170"/>
        <v>70901</v>
      </c>
      <c r="R294" s="173"/>
    </row>
    <row r="295" spans="1:18" ht="125.25" customHeight="1">
      <c r="A295" s="165">
        <v>145</v>
      </c>
      <c r="B295" s="163" t="s">
        <v>155</v>
      </c>
      <c r="C295" s="162">
        <f t="shared" ref="C295:C297" si="171">SUM(D295:Q295)</f>
        <v>648622.09600000002</v>
      </c>
      <c r="D295" s="162">
        <v>32018.7</v>
      </c>
      <c r="E295" s="162">
        <v>33206.6</v>
      </c>
      <c r="F295" s="162">
        <v>34832.300000000003</v>
      </c>
      <c r="G295" s="162">
        <f>G296</f>
        <v>36367.095999999998</v>
      </c>
      <c r="H295" s="162">
        <f>H296</f>
        <v>41222.300000000003</v>
      </c>
      <c r="I295" s="162">
        <v>44907.6</v>
      </c>
      <c r="J295" s="161">
        <f>J296</f>
        <v>46653</v>
      </c>
      <c r="K295" s="161">
        <f>K296</f>
        <v>49379.3</v>
      </c>
      <c r="L295" s="161">
        <f>L296</f>
        <v>52313.599999999999</v>
      </c>
      <c r="M295" s="127">
        <f>M296</f>
        <v>50673.2</v>
      </c>
      <c r="N295" s="102">
        <f>N296</f>
        <v>55247.4</v>
      </c>
      <c r="O295" s="102">
        <f t="shared" ref="O295:Q295" si="172">O296</f>
        <v>57267</v>
      </c>
      <c r="P295" s="102">
        <f t="shared" si="172"/>
        <v>57267</v>
      </c>
      <c r="Q295" s="102">
        <f t="shared" si="172"/>
        <v>57267</v>
      </c>
      <c r="R295" s="170" t="s">
        <v>257</v>
      </c>
    </row>
    <row r="296" spans="1:18" ht="15.6">
      <c r="A296" s="165">
        <v>146</v>
      </c>
      <c r="B296" s="166" t="s">
        <v>7</v>
      </c>
      <c r="C296" s="162">
        <f t="shared" si="171"/>
        <v>648622.09600000002</v>
      </c>
      <c r="D296" s="162">
        <v>32018.7</v>
      </c>
      <c r="E296" s="162">
        <v>33206.6</v>
      </c>
      <c r="F296" s="162">
        <v>34832.300000000003</v>
      </c>
      <c r="G296" s="162">
        <v>36367.095999999998</v>
      </c>
      <c r="H296" s="162">
        <v>41222.300000000003</v>
      </c>
      <c r="I296" s="162">
        <v>44907.6</v>
      </c>
      <c r="J296" s="161">
        <v>46653</v>
      </c>
      <c r="K296" s="161">
        <v>49379.3</v>
      </c>
      <c r="L296" s="161">
        <v>52313.599999999999</v>
      </c>
      <c r="M296" s="127">
        <v>50673.2</v>
      </c>
      <c r="N296" s="102">
        <v>55247.4</v>
      </c>
      <c r="O296" s="102">
        <v>57267</v>
      </c>
      <c r="P296" s="102">
        <v>57267</v>
      </c>
      <c r="Q296" s="102">
        <v>57267</v>
      </c>
      <c r="R296" s="160"/>
    </row>
    <row r="297" spans="1:18" ht="62.4">
      <c r="A297" s="165">
        <v>147</v>
      </c>
      <c r="B297" s="163" t="s">
        <v>156</v>
      </c>
      <c r="C297" s="162">
        <f t="shared" si="171"/>
        <v>7977.42</v>
      </c>
      <c r="D297" s="162">
        <v>500</v>
      </c>
      <c r="E297" s="162">
        <v>525</v>
      </c>
      <c r="F297" s="162">
        <f>F298</f>
        <v>1000</v>
      </c>
      <c r="G297" s="162">
        <f>G298</f>
        <v>833.39300000000003</v>
      </c>
      <c r="H297" s="162">
        <v>792.5</v>
      </c>
      <c r="I297" s="162">
        <f t="shared" ref="I297:N297" si="173">I298</f>
        <v>497.72699999999998</v>
      </c>
      <c r="J297" s="161">
        <f t="shared" si="173"/>
        <v>433.8</v>
      </c>
      <c r="K297" s="161">
        <f t="shared" si="173"/>
        <v>470</v>
      </c>
      <c r="L297" s="174">
        <f t="shared" si="173"/>
        <v>500</v>
      </c>
      <c r="M297" s="178">
        <f t="shared" si="173"/>
        <v>425</v>
      </c>
      <c r="N297" s="172">
        <f t="shared" si="173"/>
        <v>500</v>
      </c>
      <c r="O297" s="172">
        <f t="shared" ref="O297:Q297" si="174">O298</f>
        <v>500</v>
      </c>
      <c r="P297" s="172">
        <f t="shared" si="174"/>
        <v>500</v>
      </c>
      <c r="Q297" s="172">
        <f t="shared" si="174"/>
        <v>500</v>
      </c>
      <c r="R297" s="160" t="s">
        <v>30</v>
      </c>
    </row>
    <row r="298" spans="1:18" ht="24" customHeight="1">
      <c r="A298" s="165">
        <v>148</v>
      </c>
      <c r="B298" s="166" t="s">
        <v>7</v>
      </c>
      <c r="C298" s="162">
        <f>SUM(D298:Q298)</f>
        <v>7977.42</v>
      </c>
      <c r="D298" s="162">
        <v>500</v>
      </c>
      <c r="E298" s="162">
        <v>525</v>
      </c>
      <c r="F298" s="162">
        <v>1000</v>
      </c>
      <c r="G298" s="162">
        <v>833.39300000000003</v>
      </c>
      <c r="H298" s="162">
        <v>792.5</v>
      </c>
      <c r="I298" s="162">
        <v>497.72699999999998</v>
      </c>
      <c r="J298" s="161">
        <v>433.8</v>
      </c>
      <c r="K298" s="161">
        <v>470</v>
      </c>
      <c r="L298" s="174">
        <v>500</v>
      </c>
      <c r="M298" s="178">
        <v>425</v>
      </c>
      <c r="N298" s="172">
        <v>500</v>
      </c>
      <c r="O298" s="172">
        <v>500</v>
      </c>
      <c r="P298" s="172">
        <v>500</v>
      </c>
      <c r="Q298" s="172">
        <v>500</v>
      </c>
      <c r="R298" s="160"/>
    </row>
    <row r="299" spans="1:18" ht="75" customHeight="1">
      <c r="A299" s="165">
        <v>149</v>
      </c>
      <c r="B299" s="163" t="s">
        <v>157</v>
      </c>
      <c r="C299" s="162">
        <f>SUM(D299:Q299)</f>
        <v>0</v>
      </c>
      <c r="D299" s="162">
        <v>0</v>
      </c>
      <c r="E299" s="162">
        <v>0</v>
      </c>
      <c r="F299" s="162">
        <v>0</v>
      </c>
      <c r="G299" s="162">
        <v>0</v>
      </c>
      <c r="H299" s="162">
        <v>0</v>
      </c>
      <c r="I299" s="162">
        <v>0</v>
      </c>
      <c r="J299" s="161">
        <v>0</v>
      </c>
      <c r="K299" s="161">
        <v>0</v>
      </c>
      <c r="L299" s="161">
        <v>0</v>
      </c>
      <c r="M299" s="127">
        <v>0</v>
      </c>
      <c r="N299" s="102">
        <v>0</v>
      </c>
      <c r="O299" s="102">
        <v>0</v>
      </c>
      <c r="P299" s="102">
        <v>0</v>
      </c>
      <c r="Q299" s="102">
        <v>0</v>
      </c>
      <c r="R299" s="57">
        <v>64</v>
      </c>
    </row>
    <row r="300" spans="1:18" ht="15.6">
      <c r="A300" s="165">
        <v>150</v>
      </c>
      <c r="B300" s="166" t="s">
        <v>6</v>
      </c>
      <c r="C300" s="162">
        <f>SUM(D300:Q300)</f>
        <v>0</v>
      </c>
      <c r="D300" s="162">
        <v>0</v>
      </c>
      <c r="E300" s="162">
        <v>0</v>
      </c>
      <c r="F300" s="162">
        <v>0</v>
      </c>
      <c r="G300" s="162">
        <v>0</v>
      </c>
      <c r="H300" s="162">
        <v>0</v>
      </c>
      <c r="I300" s="162">
        <v>0</v>
      </c>
      <c r="J300" s="161">
        <v>0</v>
      </c>
      <c r="K300" s="161">
        <v>0</v>
      </c>
      <c r="L300" s="161">
        <v>0</v>
      </c>
      <c r="M300" s="127">
        <v>0</v>
      </c>
      <c r="N300" s="102">
        <v>0</v>
      </c>
      <c r="O300" s="102">
        <v>0</v>
      </c>
      <c r="P300" s="102">
        <v>0</v>
      </c>
      <c r="Q300" s="102">
        <v>0</v>
      </c>
      <c r="R300" s="57"/>
    </row>
    <row r="301" spans="1:18" ht="66.75" customHeight="1">
      <c r="A301" s="165">
        <v>151</v>
      </c>
      <c r="B301" s="218" t="s">
        <v>158</v>
      </c>
      <c r="C301" s="187">
        <f>SUM(D301:Q301)</f>
        <v>143782.73499999999</v>
      </c>
      <c r="D301" s="187">
        <v>7154.3</v>
      </c>
      <c r="E301" s="187">
        <v>7818.3</v>
      </c>
      <c r="F301" s="187">
        <v>7522.2</v>
      </c>
      <c r="G301" s="187">
        <f t="shared" ref="G301:M301" si="175">G304</f>
        <v>7715.9170000000004</v>
      </c>
      <c r="H301" s="187">
        <f t="shared" si="175"/>
        <v>8587.4</v>
      </c>
      <c r="I301" s="187">
        <f>I304</f>
        <v>9537.2000000000007</v>
      </c>
      <c r="J301" s="185">
        <f t="shared" si="175"/>
        <v>10188.6</v>
      </c>
      <c r="K301" s="185">
        <f t="shared" si="175"/>
        <v>10676.2</v>
      </c>
      <c r="L301" s="215">
        <f t="shared" si="175"/>
        <v>10938.218000000001</v>
      </c>
      <c r="M301" s="210">
        <f t="shared" si="175"/>
        <v>11780.5</v>
      </c>
      <c r="N301" s="212">
        <f>N304</f>
        <v>12611.9</v>
      </c>
      <c r="O301" s="103">
        <f>O304</f>
        <v>13084</v>
      </c>
      <c r="P301" s="103">
        <f t="shared" ref="P301:Q301" si="176">P304</f>
        <v>13084</v>
      </c>
      <c r="Q301" s="103">
        <f t="shared" si="176"/>
        <v>13084</v>
      </c>
      <c r="R301" s="211" t="s">
        <v>258</v>
      </c>
    </row>
    <row r="302" spans="1:18" ht="13.5" hidden="1" customHeight="1">
      <c r="A302" s="165">
        <v>152</v>
      </c>
      <c r="B302" s="218"/>
      <c r="C302" s="187"/>
      <c r="D302" s="187"/>
      <c r="E302" s="187"/>
      <c r="F302" s="187"/>
      <c r="G302" s="187"/>
      <c r="H302" s="187"/>
      <c r="I302" s="187"/>
      <c r="J302" s="185"/>
      <c r="K302" s="185"/>
      <c r="L302" s="215"/>
      <c r="M302" s="210"/>
      <c r="N302" s="212"/>
      <c r="O302" s="103"/>
      <c r="P302" s="103"/>
      <c r="Q302" s="103"/>
      <c r="R302" s="211"/>
    </row>
    <row r="303" spans="1:18" ht="13.5" hidden="1" customHeight="1">
      <c r="A303" s="165">
        <v>153</v>
      </c>
      <c r="B303" s="218"/>
      <c r="C303" s="187"/>
      <c r="D303" s="187"/>
      <c r="E303" s="187"/>
      <c r="F303" s="187"/>
      <c r="G303" s="187"/>
      <c r="H303" s="187"/>
      <c r="I303" s="187"/>
      <c r="J303" s="185"/>
      <c r="K303" s="185"/>
      <c r="L303" s="215"/>
      <c r="M303" s="210"/>
      <c r="N303" s="212"/>
      <c r="O303" s="103"/>
      <c r="P303" s="103"/>
      <c r="Q303" s="103"/>
      <c r="R303" s="211"/>
    </row>
    <row r="304" spans="1:18" ht="15.6">
      <c r="A304" s="165">
        <v>152</v>
      </c>
      <c r="B304" s="166" t="s">
        <v>7</v>
      </c>
      <c r="C304" s="162">
        <f>SUM(D304:Q304)</f>
        <v>143782.73499999999</v>
      </c>
      <c r="D304" s="162">
        <v>7154.3</v>
      </c>
      <c r="E304" s="162">
        <v>7818.3</v>
      </c>
      <c r="F304" s="162">
        <v>7522.2</v>
      </c>
      <c r="G304" s="162">
        <v>7715.9170000000004</v>
      </c>
      <c r="H304" s="162">
        <v>8587.4</v>
      </c>
      <c r="I304" s="162">
        <v>9537.2000000000007</v>
      </c>
      <c r="J304" s="161">
        <v>10188.6</v>
      </c>
      <c r="K304" s="161">
        <v>10676.2</v>
      </c>
      <c r="L304" s="161">
        <v>10938.218000000001</v>
      </c>
      <c r="M304" s="127">
        <v>11780.5</v>
      </c>
      <c r="N304" s="102">
        <v>12611.9</v>
      </c>
      <c r="O304" s="102">
        <v>13084</v>
      </c>
      <c r="P304" s="102">
        <v>13084</v>
      </c>
      <c r="Q304" s="102">
        <v>13084</v>
      </c>
      <c r="R304" s="160"/>
    </row>
    <row r="305" spans="1:18" ht="93.6">
      <c r="A305" s="165" t="s">
        <v>160</v>
      </c>
      <c r="B305" s="166" t="s">
        <v>162</v>
      </c>
      <c r="C305" s="162">
        <f t="shared" ref="C305" si="177">SUM(D305:Q305)</f>
        <v>360</v>
      </c>
      <c r="D305" s="162">
        <f t="shared" ref="D305:Q305" si="178">D306</f>
        <v>0</v>
      </c>
      <c r="E305" s="162">
        <f t="shared" si="178"/>
        <v>0</v>
      </c>
      <c r="F305" s="162">
        <f t="shared" si="178"/>
        <v>0</v>
      </c>
      <c r="G305" s="162">
        <f t="shared" si="178"/>
        <v>0</v>
      </c>
      <c r="H305" s="162">
        <f t="shared" si="178"/>
        <v>0</v>
      </c>
      <c r="I305" s="162">
        <f t="shared" si="178"/>
        <v>0</v>
      </c>
      <c r="J305" s="161">
        <f t="shared" si="178"/>
        <v>20</v>
      </c>
      <c r="K305" s="161">
        <f t="shared" si="178"/>
        <v>30</v>
      </c>
      <c r="L305" s="161">
        <f t="shared" si="178"/>
        <v>60</v>
      </c>
      <c r="M305" s="127">
        <f t="shared" si="178"/>
        <v>50</v>
      </c>
      <c r="N305" s="102">
        <f t="shared" si="178"/>
        <v>50</v>
      </c>
      <c r="O305" s="102">
        <f t="shared" si="178"/>
        <v>50</v>
      </c>
      <c r="P305" s="102">
        <f t="shared" si="178"/>
        <v>50</v>
      </c>
      <c r="Q305" s="102">
        <f t="shared" si="178"/>
        <v>50</v>
      </c>
      <c r="R305" s="57" t="s">
        <v>166</v>
      </c>
    </row>
    <row r="306" spans="1:18" ht="16.2" thickBot="1">
      <c r="A306" s="165" t="s">
        <v>161</v>
      </c>
      <c r="B306" s="166" t="s">
        <v>7</v>
      </c>
      <c r="C306" s="162">
        <f>SUM(D306:Q306)</f>
        <v>360</v>
      </c>
      <c r="D306" s="162">
        <v>0</v>
      </c>
      <c r="E306" s="162">
        <v>0</v>
      </c>
      <c r="F306" s="162">
        <v>0</v>
      </c>
      <c r="G306" s="162">
        <v>0</v>
      </c>
      <c r="H306" s="162">
        <v>0</v>
      </c>
      <c r="I306" s="162">
        <v>0</v>
      </c>
      <c r="J306" s="161">
        <v>20</v>
      </c>
      <c r="K306" s="161">
        <v>30</v>
      </c>
      <c r="L306" s="161">
        <v>60</v>
      </c>
      <c r="M306" s="129">
        <v>50</v>
      </c>
      <c r="N306" s="102">
        <v>50</v>
      </c>
      <c r="O306" s="102">
        <v>50</v>
      </c>
      <c r="P306" s="102">
        <v>50</v>
      </c>
      <c r="Q306" s="102">
        <v>50</v>
      </c>
      <c r="R306" s="160"/>
    </row>
    <row r="307" spans="1:18" ht="26.25" customHeight="1" thickBot="1">
      <c r="A307" s="165">
        <f>SUM(A304,1)</f>
        <v>153</v>
      </c>
      <c r="B307" s="208" t="s">
        <v>23</v>
      </c>
      <c r="C307" s="208"/>
      <c r="D307" s="208"/>
      <c r="E307" s="208"/>
      <c r="F307" s="208"/>
      <c r="G307" s="208"/>
      <c r="H307" s="208"/>
      <c r="I307" s="208"/>
      <c r="J307" s="208"/>
      <c r="K307" s="209"/>
      <c r="L307" s="209"/>
      <c r="M307" s="209"/>
      <c r="N307" s="208"/>
      <c r="O307" s="208"/>
      <c r="P307" s="208"/>
      <c r="Q307" s="208"/>
      <c r="R307" s="208"/>
    </row>
    <row r="308" spans="1:18" ht="31.2">
      <c r="A308" s="165">
        <f t="shared" ref="A308:A320" si="179">SUM(A307,1)</f>
        <v>154</v>
      </c>
      <c r="B308" s="19" t="s">
        <v>10</v>
      </c>
      <c r="C308" s="30">
        <f>SUM(D308:Q308)</f>
        <v>18562</v>
      </c>
      <c r="D308" s="30">
        <v>0</v>
      </c>
      <c r="E308" s="30">
        <v>0</v>
      </c>
      <c r="F308" s="30">
        <f t="shared" ref="F308:Q308" si="180">F309+F310</f>
        <v>3300</v>
      </c>
      <c r="G308" s="30">
        <f t="shared" si="180"/>
        <v>1062</v>
      </c>
      <c r="H308" s="30">
        <f t="shared" si="180"/>
        <v>5200</v>
      </c>
      <c r="I308" s="30">
        <f t="shared" si="180"/>
        <v>0</v>
      </c>
      <c r="J308" s="31">
        <f t="shared" si="180"/>
        <v>0</v>
      </c>
      <c r="K308" s="31">
        <f t="shared" si="180"/>
        <v>4500</v>
      </c>
      <c r="L308" s="31">
        <f t="shared" si="180"/>
        <v>4500</v>
      </c>
      <c r="M308" s="126">
        <f t="shared" si="180"/>
        <v>0</v>
      </c>
      <c r="N308" s="94">
        <f t="shared" si="180"/>
        <v>0</v>
      </c>
      <c r="O308" s="94">
        <f t="shared" si="180"/>
        <v>0</v>
      </c>
      <c r="P308" s="94">
        <f t="shared" si="180"/>
        <v>0</v>
      </c>
      <c r="Q308" s="94">
        <f t="shared" si="180"/>
        <v>0</v>
      </c>
      <c r="R308" s="63"/>
    </row>
    <row r="309" spans="1:18" ht="15.6">
      <c r="A309" s="165">
        <f t="shared" si="179"/>
        <v>155</v>
      </c>
      <c r="B309" s="19" t="s">
        <v>6</v>
      </c>
      <c r="C309" s="64">
        <f>SUM(D309:Q309)</f>
        <v>8600</v>
      </c>
      <c r="D309" s="64">
        <v>0</v>
      </c>
      <c r="E309" s="64">
        <v>0</v>
      </c>
      <c r="F309" s="64">
        <v>1500</v>
      </c>
      <c r="G309" s="64">
        <v>0</v>
      </c>
      <c r="H309" s="64">
        <v>2600</v>
      </c>
      <c r="I309" s="64">
        <v>0</v>
      </c>
      <c r="J309" s="65">
        <v>0</v>
      </c>
      <c r="K309" s="65">
        <f>K312</f>
        <v>2250</v>
      </c>
      <c r="L309" s="65">
        <f>L312</f>
        <v>2250</v>
      </c>
      <c r="M309" s="134">
        <v>0</v>
      </c>
      <c r="N309" s="98">
        <v>0</v>
      </c>
      <c r="O309" s="98">
        <v>0</v>
      </c>
      <c r="P309" s="98">
        <v>0</v>
      </c>
      <c r="Q309" s="98">
        <v>0</v>
      </c>
      <c r="R309" s="66"/>
    </row>
    <row r="310" spans="1:18" ht="15.6">
      <c r="A310" s="165">
        <f t="shared" si="179"/>
        <v>156</v>
      </c>
      <c r="B310" s="166" t="s">
        <v>7</v>
      </c>
      <c r="C310" s="64">
        <f>SUM(D310:Q310)</f>
        <v>9962</v>
      </c>
      <c r="D310" s="64">
        <v>0</v>
      </c>
      <c r="E310" s="64">
        <v>0</v>
      </c>
      <c r="F310" s="64">
        <v>1800</v>
      </c>
      <c r="G310" s="64">
        <f t="shared" ref="G310:Q310" si="181">G313</f>
        <v>1062</v>
      </c>
      <c r="H310" s="64">
        <f t="shared" si="181"/>
        <v>2600</v>
      </c>
      <c r="I310" s="64">
        <f t="shared" si="181"/>
        <v>0</v>
      </c>
      <c r="J310" s="65">
        <f t="shared" si="181"/>
        <v>0</v>
      </c>
      <c r="K310" s="65">
        <f t="shared" si="181"/>
        <v>2250</v>
      </c>
      <c r="L310" s="65">
        <f t="shared" si="181"/>
        <v>2250</v>
      </c>
      <c r="M310" s="134">
        <f t="shared" si="181"/>
        <v>0</v>
      </c>
      <c r="N310" s="98">
        <f t="shared" si="181"/>
        <v>0</v>
      </c>
      <c r="O310" s="98">
        <f t="shared" si="181"/>
        <v>0</v>
      </c>
      <c r="P310" s="98">
        <f t="shared" si="181"/>
        <v>0</v>
      </c>
      <c r="Q310" s="98">
        <f t="shared" si="181"/>
        <v>0</v>
      </c>
      <c r="R310" s="66"/>
    </row>
    <row r="311" spans="1:18" ht="15.6">
      <c r="A311" s="165">
        <f t="shared" si="179"/>
        <v>157</v>
      </c>
      <c r="B311" s="166" t="s">
        <v>8</v>
      </c>
      <c r="C311" s="67">
        <f>SUM(D311:Q311)</f>
        <v>18562</v>
      </c>
      <c r="D311" s="67">
        <v>0</v>
      </c>
      <c r="E311" s="67">
        <v>0</v>
      </c>
      <c r="F311" s="67">
        <f>F312:G312+F313</f>
        <v>3300</v>
      </c>
      <c r="G311" s="67">
        <f t="shared" ref="G311:Q311" si="182">G312+G313</f>
        <v>1062</v>
      </c>
      <c r="H311" s="67">
        <f t="shared" si="182"/>
        <v>5200</v>
      </c>
      <c r="I311" s="67">
        <f t="shared" si="182"/>
        <v>0</v>
      </c>
      <c r="J311" s="68">
        <f t="shared" si="182"/>
        <v>0</v>
      </c>
      <c r="K311" s="68">
        <f t="shared" si="182"/>
        <v>4500</v>
      </c>
      <c r="L311" s="68">
        <f t="shared" si="182"/>
        <v>4500</v>
      </c>
      <c r="M311" s="135">
        <f t="shared" si="182"/>
        <v>0</v>
      </c>
      <c r="N311" s="99">
        <f t="shared" si="182"/>
        <v>0</v>
      </c>
      <c r="O311" s="99">
        <f t="shared" si="182"/>
        <v>0</v>
      </c>
      <c r="P311" s="99">
        <f t="shared" si="182"/>
        <v>0</v>
      </c>
      <c r="Q311" s="99">
        <f t="shared" si="182"/>
        <v>0</v>
      </c>
      <c r="R311" s="66"/>
    </row>
    <row r="312" spans="1:18" ht="15.6">
      <c r="A312" s="165">
        <f t="shared" si="179"/>
        <v>158</v>
      </c>
      <c r="B312" s="166" t="s">
        <v>6</v>
      </c>
      <c r="C312" s="64">
        <f t="shared" ref="C312:C313" si="183">SUM(D312:Q312)</f>
        <v>8600</v>
      </c>
      <c r="D312" s="64">
        <v>0</v>
      </c>
      <c r="E312" s="64">
        <v>0</v>
      </c>
      <c r="F312" s="64">
        <v>1500</v>
      </c>
      <c r="G312" s="64">
        <v>0</v>
      </c>
      <c r="H312" s="64">
        <v>2600</v>
      </c>
      <c r="I312" s="64">
        <v>0</v>
      </c>
      <c r="J312" s="65">
        <v>0</v>
      </c>
      <c r="K312" s="65">
        <f>K316</f>
        <v>2250</v>
      </c>
      <c r="L312" s="65">
        <f>L316</f>
        <v>2250</v>
      </c>
      <c r="M312" s="134">
        <v>0</v>
      </c>
      <c r="N312" s="98">
        <v>0</v>
      </c>
      <c r="O312" s="98">
        <v>0</v>
      </c>
      <c r="P312" s="98">
        <v>0</v>
      </c>
      <c r="Q312" s="98">
        <v>0</v>
      </c>
      <c r="R312" s="66"/>
    </row>
    <row r="313" spans="1:18" ht="16.2" thickBot="1">
      <c r="A313" s="165">
        <f t="shared" si="179"/>
        <v>159</v>
      </c>
      <c r="B313" s="166" t="s">
        <v>7</v>
      </c>
      <c r="C313" s="64">
        <f t="shared" si="183"/>
        <v>9962</v>
      </c>
      <c r="D313" s="64">
        <v>0</v>
      </c>
      <c r="E313" s="64">
        <v>0</v>
      </c>
      <c r="F313" s="64">
        <v>1800</v>
      </c>
      <c r="G313" s="64">
        <f t="shared" ref="G313:Q313" si="184">G317</f>
        <v>1062</v>
      </c>
      <c r="H313" s="64">
        <f t="shared" si="184"/>
        <v>2600</v>
      </c>
      <c r="I313" s="64">
        <f t="shared" si="184"/>
        <v>0</v>
      </c>
      <c r="J313" s="65">
        <f t="shared" si="184"/>
        <v>0</v>
      </c>
      <c r="K313" s="65">
        <f>K317</f>
        <v>2250</v>
      </c>
      <c r="L313" s="65">
        <f>L317</f>
        <v>2250</v>
      </c>
      <c r="M313" s="136">
        <f t="shared" si="184"/>
        <v>0</v>
      </c>
      <c r="N313" s="98">
        <f t="shared" si="184"/>
        <v>0</v>
      </c>
      <c r="O313" s="98">
        <f t="shared" si="184"/>
        <v>0</v>
      </c>
      <c r="P313" s="98">
        <f t="shared" si="184"/>
        <v>0</v>
      </c>
      <c r="Q313" s="98">
        <f t="shared" si="184"/>
        <v>0</v>
      </c>
      <c r="R313" s="66"/>
    </row>
    <row r="314" spans="1:18" ht="16.2" thickBot="1">
      <c r="A314" s="165">
        <f t="shared" si="179"/>
        <v>160</v>
      </c>
      <c r="B314" s="196" t="s">
        <v>11</v>
      </c>
      <c r="C314" s="196"/>
      <c r="D314" s="196"/>
      <c r="E314" s="196"/>
      <c r="F314" s="196"/>
      <c r="G314" s="196"/>
      <c r="H314" s="196"/>
      <c r="I314" s="196"/>
      <c r="J314" s="196"/>
      <c r="K314" s="197"/>
      <c r="L314" s="197"/>
      <c r="M314" s="197"/>
      <c r="N314" s="196"/>
      <c r="O314" s="196"/>
      <c r="P314" s="196"/>
      <c r="Q314" s="196"/>
      <c r="R314" s="196"/>
    </row>
    <row r="315" spans="1:18" ht="31.2">
      <c r="A315" s="165">
        <f t="shared" si="179"/>
        <v>161</v>
      </c>
      <c r="B315" s="166" t="s">
        <v>16</v>
      </c>
      <c r="C315" s="30">
        <f>SUM(D315:Q315)</f>
        <v>18562</v>
      </c>
      <c r="D315" s="30">
        <v>0</v>
      </c>
      <c r="E315" s="30">
        <v>0</v>
      </c>
      <c r="F315" s="30">
        <f t="shared" ref="F315:Q315" si="185">F316+F317</f>
        <v>3300</v>
      </c>
      <c r="G315" s="30">
        <f t="shared" si="185"/>
        <v>1062</v>
      </c>
      <c r="H315" s="30">
        <f t="shared" si="185"/>
        <v>5200</v>
      </c>
      <c r="I315" s="30">
        <f t="shared" si="185"/>
        <v>0</v>
      </c>
      <c r="J315" s="31">
        <f t="shared" si="185"/>
        <v>0</v>
      </c>
      <c r="K315" s="31">
        <f t="shared" si="185"/>
        <v>4500</v>
      </c>
      <c r="L315" s="31">
        <f t="shared" si="185"/>
        <v>4500</v>
      </c>
      <c r="M315" s="126">
        <f t="shared" si="185"/>
        <v>0</v>
      </c>
      <c r="N315" s="94">
        <f t="shared" si="185"/>
        <v>0</v>
      </c>
      <c r="O315" s="94">
        <f t="shared" si="185"/>
        <v>0</v>
      </c>
      <c r="P315" s="94">
        <f t="shared" si="185"/>
        <v>0</v>
      </c>
      <c r="Q315" s="94">
        <f t="shared" si="185"/>
        <v>0</v>
      </c>
      <c r="R315" s="84"/>
    </row>
    <row r="316" spans="1:18" ht="15.6">
      <c r="A316" s="165">
        <f t="shared" si="179"/>
        <v>162</v>
      </c>
      <c r="B316" s="166" t="s">
        <v>6</v>
      </c>
      <c r="C316" s="64">
        <f>SUM(D316:Q316)</f>
        <v>8600</v>
      </c>
      <c r="D316" s="64">
        <v>0</v>
      </c>
      <c r="E316" s="64">
        <v>0</v>
      </c>
      <c r="F316" s="64">
        <v>1500</v>
      </c>
      <c r="G316" s="64">
        <v>0</v>
      </c>
      <c r="H316" s="64">
        <f>H319</f>
        <v>2600</v>
      </c>
      <c r="I316" s="64">
        <v>0</v>
      </c>
      <c r="J316" s="65">
        <v>0</v>
      </c>
      <c r="K316" s="65">
        <f t="shared" ref="K316" si="186">K319</f>
        <v>2250</v>
      </c>
      <c r="L316" s="65">
        <f>L319+L323</f>
        <v>2250</v>
      </c>
      <c r="M316" s="134">
        <f t="shared" ref="M316:Q316" si="187">M319+M323</f>
        <v>0</v>
      </c>
      <c r="N316" s="98">
        <f t="shared" si="187"/>
        <v>0</v>
      </c>
      <c r="O316" s="98">
        <f t="shared" si="187"/>
        <v>0</v>
      </c>
      <c r="P316" s="98">
        <f t="shared" si="187"/>
        <v>0</v>
      </c>
      <c r="Q316" s="98">
        <f t="shared" si="187"/>
        <v>0</v>
      </c>
      <c r="R316" s="84"/>
    </row>
    <row r="317" spans="1:18" ht="15.6">
      <c r="A317" s="165">
        <f t="shared" si="179"/>
        <v>163</v>
      </c>
      <c r="B317" s="166" t="s">
        <v>7</v>
      </c>
      <c r="C317" s="64">
        <f>SUM(D317:Q317)</f>
        <v>9962</v>
      </c>
      <c r="D317" s="64">
        <v>0</v>
      </c>
      <c r="E317" s="64">
        <v>0</v>
      </c>
      <c r="F317" s="64">
        <v>1800</v>
      </c>
      <c r="G317" s="64">
        <f>G320</f>
        <v>1062</v>
      </c>
      <c r="H317" s="64">
        <f>H320</f>
        <v>2600</v>
      </c>
      <c r="I317" s="64">
        <f>I320</f>
        <v>0</v>
      </c>
      <c r="J317" s="65">
        <f>J320</f>
        <v>0</v>
      </c>
      <c r="K317" s="65">
        <f>K320</f>
        <v>2250</v>
      </c>
      <c r="L317" s="65">
        <f>L320+L324</f>
        <v>2250</v>
      </c>
      <c r="M317" s="134">
        <f t="shared" ref="M317:Q317" si="188">M320+M324</f>
        <v>0</v>
      </c>
      <c r="N317" s="98">
        <f t="shared" si="188"/>
        <v>0</v>
      </c>
      <c r="O317" s="98">
        <f t="shared" si="188"/>
        <v>0</v>
      </c>
      <c r="P317" s="98">
        <f t="shared" si="188"/>
        <v>0</v>
      </c>
      <c r="Q317" s="98">
        <f t="shared" si="188"/>
        <v>0</v>
      </c>
      <c r="R317" s="84"/>
    </row>
    <row r="318" spans="1:18" ht="144" customHeight="1">
      <c r="A318" s="165">
        <f t="shared" si="179"/>
        <v>164</v>
      </c>
      <c r="B318" s="35" t="s">
        <v>159</v>
      </c>
      <c r="C318" s="162">
        <f>SUM(D318:Q318)</f>
        <v>14062</v>
      </c>
      <c r="D318" s="162">
        <v>0</v>
      </c>
      <c r="E318" s="162">
        <v>0</v>
      </c>
      <c r="F318" s="162">
        <f t="shared" ref="F318:Q318" si="189">F319+F320</f>
        <v>3300</v>
      </c>
      <c r="G318" s="162">
        <f t="shared" si="189"/>
        <v>1062</v>
      </c>
      <c r="H318" s="162">
        <f t="shared" si="189"/>
        <v>5200</v>
      </c>
      <c r="I318" s="162">
        <f t="shared" si="189"/>
        <v>0</v>
      </c>
      <c r="J318" s="161">
        <f t="shared" si="189"/>
        <v>0</v>
      </c>
      <c r="K318" s="161">
        <f t="shared" si="189"/>
        <v>4500</v>
      </c>
      <c r="L318" s="161">
        <f t="shared" si="189"/>
        <v>0</v>
      </c>
      <c r="M318" s="127">
        <f t="shared" si="189"/>
        <v>0</v>
      </c>
      <c r="N318" s="102">
        <f t="shared" si="189"/>
        <v>0</v>
      </c>
      <c r="O318" s="102">
        <f t="shared" si="189"/>
        <v>0</v>
      </c>
      <c r="P318" s="102">
        <f t="shared" si="189"/>
        <v>0</v>
      </c>
      <c r="Q318" s="102">
        <f t="shared" si="189"/>
        <v>0</v>
      </c>
      <c r="R318" s="4" t="s">
        <v>196</v>
      </c>
    </row>
    <row r="319" spans="1:18" ht="15.6">
      <c r="A319" s="165">
        <f t="shared" si="179"/>
        <v>165</v>
      </c>
      <c r="B319" s="166" t="s">
        <v>6</v>
      </c>
      <c r="C319" s="162">
        <f>SUM(D319:Q319)</f>
        <v>6350</v>
      </c>
      <c r="D319" s="162">
        <v>0</v>
      </c>
      <c r="E319" s="162">
        <v>0</v>
      </c>
      <c r="F319" s="64">
        <v>1500</v>
      </c>
      <c r="G319" s="162">
        <v>0</v>
      </c>
      <c r="H319" s="162">
        <v>2600</v>
      </c>
      <c r="I319" s="162">
        <v>0</v>
      </c>
      <c r="J319" s="161">
        <v>0</v>
      </c>
      <c r="K319" s="161">
        <v>2250</v>
      </c>
      <c r="L319" s="161">
        <v>0</v>
      </c>
      <c r="M319" s="127">
        <v>0</v>
      </c>
      <c r="N319" s="102">
        <v>0</v>
      </c>
      <c r="O319" s="102">
        <v>0</v>
      </c>
      <c r="P319" s="102">
        <v>0</v>
      </c>
      <c r="Q319" s="102">
        <v>0</v>
      </c>
      <c r="R319" s="71"/>
    </row>
    <row r="320" spans="1:18" ht="15.6">
      <c r="A320" s="165">
        <f t="shared" si="179"/>
        <v>166</v>
      </c>
      <c r="B320" s="166" t="s">
        <v>24</v>
      </c>
      <c r="C320" s="162">
        <f t="shared" ref="C320:C324" si="190">SUM(D320:Q320)</f>
        <v>7712</v>
      </c>
      <c r="D320" s="162">
        <v>0</v>
      </c>
      <c r="E320" s="162">
        <v>0</v>
      </c>
      <c r="F320" s="162">
        <v>1800</v>
      </c>
      <c r="G320" s="162">
        <v>1062</v>
      </c>
      <c r="H320" s="162">
        <v>2600</v>
      </c>
      <c r="I320" s="162">
        <v>0</v>
      </c>
      <c r="J320" s="161">
        <v>0</v>
      </c>
      <c r="K320" s="161">
        <v>2250</v>
      </c>
      <c r="L320" s="161">
        <v>0</v>
      </c>
      <c r="M320" s="127">
        <v>0</v>
      </c>
      <c r="N320" s="102">
        <v>0</v>
      </c>
      <c r="O320" s="102">
        <v>0</v>
      </c>
      <c r="P320" s="102">
        <v>0</v>
      </c>
      <c r="Q320" s="102">
        <v>0</v>
      </c>
      <c r="R320" s="160"/>
    </row>
    <row r="321" spans="1:18" ht="48" customHeight="1">
      <c r="A321" s="175">
        <v>167</v>
      </c>
      <c r="B321" s="25" t="s">
        <v>22</v>
      </c>
      <c r="C321" s="162">
        <f>SUM(D321:Q321)</f>
        <v>6650</v>
      </c>
      <c r="D321" s="156">
        <v>0</v>
      </c>
      <c r="E321" s="156">
        <v>0</v>
      </c>
      <c r="F321" s="156">
        <v>1800</v>
      </c>
      <c r="G321" s="156">
        <v>0</v>
      </c>
      <c r="H321" s="156">
        <v>2600</v>
      </c>
      <c r="I321" s="156">
        <v>0</v>
      </c>
      <c r="J321" s="81">
        <v>0</v>
      </c>
      <c r="K321" s="81">
        <v>2250</v>
      </c>
      <c r="L321" s="161">
        <v>0</v>
      </c>
      <c r="M321" s="127">
        <v>0</v>
      </c>
      <c r="N321" s="83">
        <v>0</v>
      </c>
      <c r="O321" s="83">
        <v>0</v>
      </c>
      <c r="P321" s="83">
        <v>0</v>
      </c>
      <c r="Q321" s="83">
        <v>0</v>
      </c>
      <c r="R321" s="85"/>
    </row>
    <row r="322" spans="1:18" ht="124.8">
      <c r="A322" s="175">
        <v>168</v>
      </c>
      <c r="B322" s="35" t="s">
        <v>246</v>
      </c>
      <c r="C322" s="162">
        <f>SUM(D322:Q322)</f>
        <v>4500</v>
      </c>
      <c r="D322" s="162" t="s">
        <v>93</v>
      </c>
      <c r="E322" s="162" t="s">
        <v>93</v>
      </c>
      <c r="F322" s="162" t="s">
        <v>93</v>
      </c>
      <c r="G322" s="162" t="s">
        <v>93</v>
      </c>
      <c r="H322" s="162" t="s">
        <v>93</v>
      </c>
      <c r="I322" s="162" t="s">
        <v>93</v>
      </c>
      <c r="J322" s="162" t="s">
        <v>93</v>
      </c>
      <c r="K322" s="161" t="s">
        <v>93</v>
      </c>
      <c r="L322" s="161">
        <f>L323+L324</f>
        <v>4500</v>
      </c>
      <c r="M322" s="127">
        <f>M323+M324</f>
        <v>0</v>
      </c>
      <c r="N322" s="102">
        <f>N323+N324</f>
        <v>0</v>
      </c>
      <c r="O322" s="102">
        <f t="shared" ref="O322:Q322" si="191">O323+O324</f>
        <v>0</v>
      </c>
      <c r="P322" s="102">
        <f t="shared" si="191"/>
        <v>0</v>
      </c>
      <c r="Q322" s="102">
        <f t="shared" si="191"/>
        <v>0</v>
      </c>
      <c r="R322" s="170" t="s">
        <v>196</v>
      </c>
    </row>
    <row r="323" spans="1:18" ht="15.6">
      <c r="A323" s="175">
        <v>169</v>
      </c>
      <c r="B323" s="166" t="s">
        <v>6</v>
      </c>
      <c r="C323" s="162">
        <f>SUM(D323:Q323)</f>
        <v>2250</v>
      </c>
      <c r="D323" s="86" t="s">
        <v>93</v>
      </c>
      <c r="E323" s="86" t="s">
        <v>93</v>
      </c>
      <c r="F323" s="86" t="s">
        <v>93</v>
      </c>
      <c r="G323" s="86" t="s">
        <v>93</v>
      </c>
      <c r="H323" s="86" t="s">
        <v>93</v>
      </c>
      <c r="I323" s="86" t="s">
        <v>93</v>
      </c>
      <c r="J323" s="86" t="s">
        <v>93</v>
      </c>
      <c r="K323" s="116" t="s">
        <v>93</v>
      </c>
      <c r="L323" s="161">
        <v>2250</v>
      </c>
      <c r="M323" s="127">
        <v>0</v>
      </c>
      <c r="N323" s="102">
        <v>0</v>
      </c>
      <c r="O323" s="102">
        <v>0</v>
      </c>
      <c r="P323" s="102">
        <v>0</v>
      </c>
      <c r="Q323" s="102">
        <v>0</v>
      </c>
      <c r="R323" s="42"/>
    </row>
    <row r="324" spans="1:18" ht="15.6">
      <c r="A324" s="175">
        <v>170</v>
      </c>
      <c r="B324" s="166" t="s">
        <v>24</v>
      </c>
      <c r="C324" s="162">
        <f t="shared" si="190"/>
        <v>2250</v>
      </c>
      <c r="D324" s="86" t="s">
        <v>93</v>
      </c>
      <c r="E324" s="86" t="s">
        <v>93</v>
      </c>
      <c r="F324" s="86" t="s">
        <v>93</v>
      </c>
      <c r="G324" s="86" t="s">
        <v>93</v>
      </c>
      <c r="H324" s="86" t="s">
        <v>93</v>
      </c>
      <c r="I324" s="86" t="s">
        <v>93</v>
      </c>
      <c r="J324" s="86" t="s">
        <v>93</v>
      </c>
      <c r="K324" s="116" t="s">
        <v>93</v>
      </c>
      <c r="L324" s="161">
        <v>2250</v>
      </c>
      <c r="M324" s="127">
        <v>0</v>
      </c>
      <c r="N324" s="102">
        <v>0</v>
      </c>
      <c r="O324" s="102">
        <v>0</v>
      </c>
      <c r="P324" s="102">
        <v>0</v>
      </c>
      <c r="Q324" s="102">
        <v>0</v>
      </c>
      <c r="R324" s="42"/>
    </row>
    <row r="325" spans="1:18" ht="33" customHeight="1" thickBot="1">
      <c r="A325" s="175">
        <v>171</v>
      </c>
      <c r="B325" s="25" t="s">
        <v>22</v>
      </c>
      <c r="C325" s="162">
        <f>SUM(D325:Q325)</f>
        <v>2250</v>
      </c>
      <c r="D325" s="86" t="s">
        <v>93</v>
      </c>
      <c r="E325" s="86" t="s">
        <v>93</v>
      </c>
      <c r="F325" s="86" t="s">
        <v>93</v>
      </c>
      <c r="G325" s="86" t="s">
        <v>93</v>
      </c>
      <c r="H325" s="86" t="s">
        <v>93</v>
      </c>
      <c r="I325" s="86" t="s">
        <v>93</v>
      </c>
      <c r="J325" s="86" t="s">
        <v>93</v>
      </c>
      <c r="K325" s="116" t="s">
        <v>93</v>
      </c>
      <c r="L325" s="161">
        <v>2250</v>
      </c>
      <c r="M325" s="129">
        <v>0</v>
      </c>
      <c r="N325" s="102">
        <v>0</v>
      </c>
      <c r="O325" s="102">
        <v>0</v>
      </c>
      <c r="P325" s="102">
        <v>0</v>
      </c>
      <c r="Q325" s="102">
        <v>0</v>
      </c>
      <c r="R325" s="42"/>
    </row>
    <row r="326" spans="1:18">
      <c r="A326" s="42"/>
      <c r="B326" s="42"/>
      <c r="C326" s="72"/>
      <c r="D326" s="72"/>
      <c r="E326" s="72"/>
      <c r="F326" s="72"/>
      <c r="G326" s="72"/>
      <c r="H326" s="72"/>
      <c r="I326" s="72"/>
      <c r="J326" s="72"/>
      <c r="K326" s="42"/>
      <c r="L326" s="73"/>
      <c r="M326" s="73"/>
      <c r="N326" s="42"/>
      <c r="O326" s="42"/>
      <c r="P326" s="42"/>
      <c r="Q326" s="42"/>
      <c r="R326" s="42"/>
    </row>
  </sheetData>
  <autoFilter ref="R1:R324"/>
  <mergeCells count="137">
    <mergeCell ref="C3:Q4"/>
    <mergeCell ref="L66:L69"/>
    <mergeCell ref="M66:M69"/>
    <mergeCell ref="N66:N69"/>
    <mergeCell ref="O66:O69"/>
    <mergeCell ref="P66:P69"/>
    <mergeCell ref="Q66:Q69"/>
    <mergeCell ref="C5:C6"/>
    <mergeCell ref="L202:L203"/>
    <mergeCell ref="N191:N192"/>
    <mergeCell ref="O144:O145"/>
    <mergeCell ref="P144:P145"/>
    <mergeCell ref="Q144:Q145"/>
    <mergeCell ref="B105:R105"/>
    <mergeCell ref="B128:R128"/>
    <mergeCell ref="L180:L181"/>
    <mergeCell ref="R191:R192"/>
    <mergeCell ref="J202:J203"/>
    <mergeCell ref="E191:E192"/>
    <mergeCell ref="F191:F192"/>
    <mergeCell ref="B66:B69"/>
    <mergeCell ref="K180:K181"/>
    <mergeCell ref="J180:J181"/>
    <mergeCell ref="M191:M192"/>
    <mergeCell ref="J208:J209"/>
    <mergeCell ref="K202:K203"/>
    <mergeCell ref="A208:A209"/>
    <mergeCell ref="A191:A192"/>
    <mergeCell ref="A202:A203"/>
    <mergeCell ref="B191:B192"/>
    <mergeCell ref="B135:R135"/>
    <mergeCell ref="K1:R1"/>
    <mergeCell ref="J66:J69"/>
    <mergeCell ref="H66:H69"/>
    <mergeCell ref="K66:K69"/>
    <mergeCell ref="B46:R46"/>
    <mergeCell ref="R3:R6"/>
    <mergeCell ref="B53:R53"/>
    <mergeCell ref="I66:I69"/>
    <mergeCell ref="C66:C69"/>
    <mergeCell ref="D66:D69"/>
    <mergeCell ref="G66:G69"/>
    <mergeCell ref="E66:E69"/>
    <mergeCell ref="F66:F69"/>
    <mergeCell ref="A2:R2"/>
    <mergeCell ref="B21:R21"/>
    <mergeCell ref="B28:R28"/>
    <mergeCell ref="B98:R98"/>
    <mergeCell ref="A3:A6"/>
    <mergeCell ref="A66:A69"/>
    <mergeCell ref="B3:B6"/>
    <mergeCell ref="R66:R69"/>
    <mergeCell ref="B307:R307"/>
    <mergeCell ref="B314:R314"/>
    <mergeCell ref="M301:M303"/>
    <mergeCell ref="R301:R303"/>
    <mergeCell ref="N301:N303"/>
    <mergeCell ref="D202:D203"/>
    <mergeCell ref="K208:K209"/>
    <mergeCell ref="R208:R209"/>
    <mergeCell ref="B287:R287"/>
    <mergeCell ref="B208:B209"/>
    <mergeCell ref="B202:B203"/>
    <mergeCell ref="M202:M203"/>
    <mergeCell ref="J301:J303"/>
    <mergeCell ref="E301:E303"/>
    <mergeCell ref="L301:L303"/>
    <mergeCell ref="H301:H303"/>
    <mergeCell ref="G301:G303"/>
    <mergeCell ref="K301:K303"/>
    <mergeCell ref="B292:R292"/>
    <mergeCell ref="B301:B303"/>
    <mergeCell ref="C301:C303"/>
    <mergeCell ref="I301:I303"/>
    <mergeCell ref="F301:F303"/>
    <mergeCell ref="D301:D303"/>
    <mergeCell ref="M208:M209"/>
    <mergeCell ref="N144:N147"/>
    <mergeCell ref="R144:R147"/>
    <mergeCell ref="C208:C209"/>
    <mergeCell ref="E208:E209"/>
    <mergeCell ref="N208:N209"/>
    <mergeCell ref="R202:R203"/>
    <mergeCell ref="L208:L209"/>
    <mergeCell ref="L144:L147"/>
    <mergeCell ref="L191:L192"/>
    <mergeCell ref="E202:E203"/>
    <mergeCell ref="E180:E181"/>
    <mergeCell ref="D208:D209"/>
    <mergeCell ref="I202:I203"/>
    <mergeCell ref="G208:G209"/>
    <mergeCell ref="H208:H209"/>
    <mergeCell ref="F208:F209"/>
    <mergeCell ref="G191:G192"/>
    <mergeCell ref="K144:K147"/>
    <mergeCell ref="I208:I209"/>
    <mergeCell ref="A180:A181"/>
    <mergeCell ref="A144:A147"/>
    <mergeCell ref="F144:F147"/>
    <mergeCell ref="G144:G147"/>
    <mergeCell ref="B144:B147"/>
    <mergeCell ref="C144:C147"/>
    <mergeCell ref="D180:D181"/>
    <mergeCell ref="E144:E147"/>
    <mergeCell ref="C180:C181"/>
    <mergeCell ref="B157:R157"/>
    <mergeCell ref="B168:R168"/>
    <mergeCell ref="M180:M181"/>
    <mergeCell ref="N180:N181"/>
    <mergeCell ref="B180:B181"/>
    <mergeCell ref="G180:G181"/>
    <mergeCell ref="D144:D147"/>
    <mergeCell ref="F180:F181"/>
    <mergeCell ref="H180:H181"/>
    <mergeCell ref="I180:I181"/>
    <mergeCell ref="M144:M147"/>
    <mergeCell ref="H144:H147"/>
    <mergeCell ref="I144:I147"/>
    <mergeCell ref="N202:N203"/>
    <mergeCell ref="J144:J147"/>
    <mergeCell ref="K191:K192"/>
    <mergeCell ref="R180:R181"/>
    <mergeCell ref="C202:C203"/>
    <mergeCell ref="F202:F203"/>
    <mergeCell ref="G202:G203"/>
    <mergeCell ref="H202:H203"/>
    <mergeCell ref="I191:I192"/>
    <mergeCell ref="J191:J192"/>
    <mergeCell ref="D191:D192"/>
    <mergeCell ref="H191:H192"/>
    <mergeCell ref="C191:C192"/>
    <mergeCell ref="O180:O181"/>
    <mergeCell ref="P180:P181"/>
    <mergeCell ref="Q180:Q181"/>
    <mergeCell ref="O202:O203"/>
    <mergeCell ref="P202:P203"/>
    <mergeCell ref="Q202:Q203"/>
  </mergeCells>
  <phoneticPr fontId="14" type="noConversion"/>
  <printOptions horizontalCentered="1" gridLines="1"/>
  <pageMargins left="0.15748031496062992" right="0.15748031496062992" top="0.98425196850393704" bottom="0.19685039370078741" header="0" footer="0"/>
  <pageSetup paperSize="9" scale="53" fitToHeight="0" orientation="landscape" r:id="rId1"/>
  <rowBreaks count="11" manualBreakCount="11">
    <brk id="34" max="14" man="1"/>
    <brk id="56" max="14" man="1"/>
    <brk id="70" max="14" man="1"/>
    <brk id="85" max="14" man="1"/>
    <brk id="110" max="14" man="1"/>
    <brk id="132" max="14" man="1"/>
    <brk id="156" max="14" man="1"/>
    <brk id="182" max="14" man="1"/>
    <brk id="198" max="14" man="1"/>
    <brk id="216" max="14" man="1"/>
    <brk id="2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Лист1!sub_191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2023-02-28T08:13:52Z</dcterms:modified>
</cp:coreProperties>
</file>